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2023\4 квартал 2023\производственные показатели\"/>
    </mc:Choice>
  </mc:AlternateContent>
  <bookViews>
    <workbookView xWindow="0" yWindow="0" windowWidth="600" windowHeight="0" firstSheet="1" activeTab="2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  <sheet name="7. Потребление топлива" sheetId="10" r:id="rId7"/>
  </sheets>
  <externalReferences>
    <externalReference r:id="rId8"/>
  </externalReference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5" i="1" l="1"/>
  <c r="O20" i="6"/>
  <c r="M18" i="6" l="1"/>
  <c r="AK27" i="1" l="1"/>
  <c r="AJ27" i="1"/>
  <c r="AI27" i="1"/>
  <c r="AK21" i="1"/>
  <c r="AK22" i="1" s="1"/>
  <c r="AJ21" i="1"/>
  <c r="AI21" i="1"/>
  <c r="AI22" i="1"/>
  <c r="AJ22" i="1"/>
  <c r="AL6" i="1"/>
  <c r="AL7" i="1"/>
  <c r="AL8" i="1"/>
  <c r="AL9" i="1"/>
  <c r="AL10" i="1"/>
  <c r="AL11" i="1"/>
  <c r="AL12" i="1"/>
  <c r="AL13" i="1"/>
  <c r="AL14" i="1"/>
  <c r="AL15" i="1"/>
  <c r="O15" i="7" l="1"/>
  <c r="N15" i="7"/>
  <c r="N7" i="7"/>
  <c r="N20" i="6"/>
  <c r="N11" i="6"/>
  <c r="AL5" i="3"/>
  <c r="AL6" i="3"/>
  <c r="AL7" i="3"/>
  <c r="AL8" i="3"/>
  <c r="AL9" i="3"/>
  <c r="AL10" i="3"/>
  <c r="AL11" i="3"/>
  <c r="AL12" i="3"/>
  <c r="AL13" i="3"/>
  <c r="AI14" i="3"/>
  <c r="AJ14" i="3"/>
  <c r="AK14" i="3"/>
  <c r="AL16" i="3"/>
  <c r="AL17" i="3"/>
  <c r="AL18" i="3"/>
  <c r="AI19" i="3"/>
  <c r="AJ19" i="3"/>
  <c r="AK19" i="3"/>
  <c r="AL21" i="3"/>
  <c r="AL22" i="3"/>
  <c r="AI23" i="3"/>
  <c r="AJ23" i="3"/>
  <c r="AK23" i="3"/>
  <c r="AL25" i="3"/>
  <c r="AI16" i="1"/>
  <c r="AJ16" i="1"/>
  <c r="AK16" i="1"/>
  <c r="AL16" i="1"/>
  <c r="AL18" i="1"/>
  <c r="AL19" i="1"/>
  <c r="AL20" i="1"/>
  <c r="AL21" i="1"/>
  <c r="AL24" i="1"/>
  <c r="AL25" i="1"/>
  <c r="AL26" i="1"/>
  <c r="AL27" i="1"/>
  <c r="AK28" i="1"/>
  <c r="AI28" i="1"/>
  <c r="AI33" i="1" s="1"/>
  <c r="AJ28" i="1"/>
  <c r="AL30" i="1"/>
  <c r="AI35" i="1"/>
  <c r="AJ35" i="1"/>
  <c r="AK35" i="1"/>
  <c r="AI36" i="1"/>
  <c r="AJ36" i="1"/>
  <c r="AK27" i="3" l="1"/>
  <c r="AK28" i="3" s="1"/>
  <c r="AL14" i="3"/>
  <c r="AI27" i="3"/>
  <c r="AI28" i="3" s="1"/>
  <c r="AL23" i="3"/>
  <c r="AJ27" i="3"/>
  <c r="AJ28" i="3" s="1"/>
  <c r="AL19" i="3"/>
  <c r="AJ32" i="1"/>
  <c r="AJ33" i="1"/>
  <c r="AL28" i="1"/>
  <c r="AL36" i="1"/>
  <c r="AK33" i="1"/>
  <c r="AK32" i="1"/>
  <c r="AK36" i="1"/>
  <c r="AL35" i="1"/>
  <c r="AI32" i="1"/>
  <c r="AL22" i="1"/>
  <c r="AL33" i="1" l="1"/>
  <c r="AL27" i="3"/>
  <c r="AL28" i="3" s="1"/>
  <c r="AL32" i="1"/>
  <c r="AF27" i="1"/>
  <c r="AE27" i="1"/>
  <c r="AD27" i="1"/>
  <c r="AF21" i="1"/>
  <c r="AF22" i="1" s="1"/>
  <c r="AE21" i="1"/>
  <c r="AE22" i="1" s="1"/>
  <c r="AD21" i="1"/>
  <c r="AD22" i="1" s="1"/>
  <c r="L20" i="6" l="1"/>
  <c r="M14" i="6"/>
  <c r="M15" i="6"/>
  <c r="M16" i="6"/>
  <c r="M17" i="6"/>
  <c r="M19" i="6"/>
  <c r="M13" i="6"/>
  <c r="M10" i="7"/>
  <c r="M11" i="7"/>
  <c r="M12" i="7"/>
  <c r="M13" i="7"/>
  <c r="M14" i="7"/>
  <c r="M9" i="7"/>
  <c r="M15" i="7" l="1"/>
  <c r="M20" i="6"/>
  <c r="AU23" i="10"/>
  <c r="BC23" i="10" s="1"/>
  <c r="L15" i="7" l="1"/>
  <c r="L7" i="7"/>
  <c r="M5" i="6"/>
  <c r="M6" i="6"/>
  <c r="M7" i="6"/>
  <c r="M8" i="6"/>
  <c r="M9" i="6"/>
  <c r="M10" i="6"/>
  <c r="L11" i="6"/>
  <c r="AG25" i="3"/>
  <c r="AF23" i="3"/>
  <c r="AE23" i="3"/>
  <c r="AD23" i="3"/>
  <c r="AG22" i="3"/>
  <c r="AG21" i="3"/>
  <c r="AF19" i="3"/>
  <c r="AE19" i="3"/>
  <c r="AD19" i="3"/>
  <c r="AG18" i="3"/>
  <c r="AG17" i="3"/>
  <c r="AG16" i="3"/>
  <c r="AF14" i="3"/>
  <c r="AE14" i="3"/>
  <c r="AD14" i="3"/>
  <c r="AG13" i="3"/>
  <c r="AG12" i="3"/>
  <c r="AG11" i="3"/>
  <c r="AG10" i="3"/>
  <c r="AG9" i="3"/>
  <c r="AG8" i="3"/>
  <c r="AG7" i="3"/>
  <c r="AG6" i="3"/>
  <c r="AG5" i="3"/>
  <c r="AF36" i="1"/>
  <c r="AE36" i="1"/>
  <c r="AD36" i="1"/>
  <c r="AF35" i="1"/>
  <c r="AE35" i="1"/>
  <c r="AD35" i="1"/>
  <c r="AG30" i="1"/>
  <c r="AF28" i="1"/>
  <c r="AE28" i="1"/>
  <c r="AG27" i="1"/>
  <c r="AG26" i="1"/>
  <c r="AG25" i="1"/>
  <c r="AG24" i="1"/>
  <c r="AG15" i="1"/>
  <c r="AG14" i="1"/>
  <c r="AG13" i="1"/>
  <c r="AG12" i="1"/>
  <c r="AG11" i="1"/>
  <c r="AG10" i="1"/>
  <c r="AG9" i="1"/>
  <c r="AG8" i="1"/>
  <c r="AG7" i="1"/>
  <c r="AG6" i="1"/>
  <c r="AG5" i="1"/>
  <c r="AG18" i="1"/>
  <c r="AG19" i="1"/>
  <c r="AG20" i="1"/>
  <c r="AG21" i="1"/>
  <c r="AF16" i="1"/>
  <c r="AE16" i="1"/>
  <c r="AD16" i="1"/>
  <c r="O7" i="6" l="1"/>
  <c r="O10" i="6"/>
  <c r="O6" i="6"/>
  <c r="O9" i="6"/>
  <c r="O5" i="6"/>
  <c r="O8" i="6"/>
  <c r="AG36" i="1"/>
  <c r="AE32" i="1"/>
  <c r="AG23" i="3"/>
  <c r="AE27" i="3"/>
  <c r="AE28" i="3" s="1"/>
  <c r="AD27" i="3"/>
  <c r="AD28" i="3" s="1"/>
  <c r="AF27" i="3"/>
  <c r="AF28" i="3" s="1"/>
  <c r="AG19" i="3"/>
  <c r="AG14" i="3"/>
  <c r="AF32" i="1"/>
  <c r="AE33" i="1"/>
  <c r="AF33" i="1"/>
  <c r="AG35" i="1"/>
  <c r="AG22" i="1"/>
  <c r="AG16" i="1"/>
  <c r="AD28" i="1"/>
  <c r="AG28" i="1" s="1"/>
  <c r="AD32" i="1" l="1"/>
  <c r="AG32" i="1" s="1"/>
  <c r="AG27" i="3"/>
  <c r="AD33" i="1"/>
  <c r="AG33" i="1" s="1"/>
  <c r="K14" i="6"/>
  <c r="K15" i="6"/>
  <c r="K16" i="6"/>
  <c r="K17" i="6"/>
  <c r="K18" i="6"/>
  <c r="K19" i="6"/>
  <c r="K13" i="6"/>
  <c r="K10" i="7"/>
  <c r="K11" i="7"/>
  <c r="K12" i="7"/>
  <c r="K13" i="7"/>
  <c r="K14" i="7"/>
  <c r="K9" i="7"/>
  <c r="AA21" i="1"/>
  <c r="Z21" i="1"/>
  <c r="Y21" i="1"/>
  <c r="AG28" i="3" l="1"/>
  <c r="J15" i="7"/>
  <c r="AB21" i="3" l="1"/>
  <c r="AB23" i="3" s="1"/>
  <c r="AB16" i="3"/>
  <c r="AB13" i="3"/>
  <c r="AB12" i="3"/>
  <c r="AB11" i="3"/>
  <c r="AB10" i="3"/>
  <c r="AB9" i="3"/>
  <c r="AB8" i="3"/>
  <c r="AB7" i="3"/>
  <c r="AB6" i="3"/>
  <c r="AB5" i="3"/>
  <c r="AA27" i="1"/>
  <c r="Z27" i="1"/>
  <c r="Y27" i="1"/>
  <c r="Y22" i="1"/>
  <c r="Z22" i="1"/>
  <c r="AA22" i="1"/>
  <c r="K6" i="7" l="1"/>
  <c r="M6" i="7" s="1"/>
  <c r="O6" i="7" s="1"/>
  <c r="K5" i="7"/>
  <c r="M5" i="7" s="1"/>
  <c r="O5" i="7" s="1"/>
  <c r="K6" i="6"/>
  <c r="K7" i="6"/>
  <c r="K8" i="6"/>
  <c r="K9" i="6"/>
  <c r="K10" i="6"/>
  <c r="K5" i="6"/>
  <c r="O7" i="7" l="1"/>
  <c r="M7" i="7"/>
  <c r="AB25" i="3"/>
  <c r="Y35" i="1" l="1"/>
  <c r="Z35" i="1"/>
  <c r="AA35" i="1"/>
  <c r="Y36" i="1"/>
  <c r="Z36" i="1"/>
  <c r="AA36" i="1"/>
  <c r="AB15" i="1"/>
  <c r="AB14" i="1"/>
  <c r="AB13" i="1"/>
  <c r="AB12" i="1"/>
  <c r="AB11" i="1"/>
  <c r="AB10" i="1"/>
  <c r="AB9" i="1"/>
  <c r="AB8" i="1"/>
  <c r="AB7" i="1"/>
  <c r="AB6" i="1"/>
  <c r="AB5" i="1"/>
  <c r="AB21" i="1"/>
  <c r="AB20" i="1"/>
  <c r="AB19" i="1"/>
  <c r="AB18" i="1"/>
  <c r="AB27" i="1"/>
  <c r="AB26" i="1"/>
  <c r="AB25" i="1"/>
  <c r="AB24" i="1"/>
  <c r="AB30" i="1"/>
  <c r="Y28" i="1"/>
  <c r="Z28" i="1"/>
  <c r="AA28" i="1"/>
  <c r="Y16" i="1"/>
  <c r="Z16" i="1"/>
  <c r="AA16" i="1"/>
  <c r="V23" i="3"/>
  <c r="W23" i="3"/>
  <c r="Y23" i="3"/>
  <c r="Z23" i="3"/>
  <c r="AA23" i="3"/>
  <c r="V19" i="3"/>
  <c r="W19" i="3"/>
  <c r="Y19" i="3"/>
  <c r="Z19" i="3"/>
  <c r="AA19" i="3"/>
  <c r="AB19" i="3"/>
  <c r="Y14" i="3"/>
  <c r="Y27" i="3" s="1"/>
  <c r="Y28" i="3" s="1"/>
  <c r="Z14" i="3"/>
  <c r="AA14" i="3"/>
  <c r="AB14" i="3"/>
  <c r="J20" i="6"/>
  <c r="K20" i="6"/>
  <c r="J11" i="6"/>
  <c r="K11" i="6"/>
  <c r="K15" i="7"/>
  <c r="J7" i="7"/>
  <c r="K7" i="7"/>
  <c r="AH21" i="10"/>
  <c r="AI21" i="10"/>
  <c r="AJ21" i="10"/>
  <c r="AK21" i="10"/>
  <c r="AH18" i="10"/>
  <c r="AI18" i="10"/>
  <c r="AJ18" i="10"/>
  <c r="AJ22" i="10" s="1"/>
  <c r="AK18" i="10"/>
  <c r="AH14" i="10"/>
  <c r="AI14" i="10"/>
  <c r="AI22" i="10" s="1"/>
  <c r="AB35" i="1" l="1"/>
  <c r="AB16" i="1"/>
  <c r="AA33" i="1"/>
  <c r="AA32" i="1"/>
  <c r="Z33" i="1"/>
  <c r="Z32" i="1"/>
  <c r="Y33" i="1"/>
  <c r="Y32" i="1"/>
  <c r="AB28" i="1"/>
  <c r="AB36" i="1"/>
  <c r="AB22" i="1"/>
  <c r="AH22" i="10"/>
  <c r="AK22" i="10"/>
  <c r="AB27" i="3"/>
  <c r="AA27" i="3"/>
  <c r="AA28" i="3" s="1"/>
  <c r="Z27" i="3"/>
  <c r="Z28" i="3" s="1"/>
  <c r="AB32" i="1" l="1"/>
  <c r="AB28" i="3"/>
  <c r="AB33" i="1"/>
  <c r="X25" i="3"/>
  <c r="X30" i="1"/>
  <c r="AC30" i="1" s="1"/>
  <c r="AH30" i="1" s="1"/>
  <c r="AM30" i="1" s="1"/>
  <c r="AC25" i="3" l="1"/>
  <c r="AH25" i="3" s="1"/>
  <c r="AM25" i="3" s="1"/>
  <c r="I7" i="7"/>
  <c r="I15" i="7"/>
  <c r="I20" i="6"/>
  <c r="I11" i="6"/>
  <c r="M11" i="6" s="1"/>
  <c r="O11" i="6" l="1"/>
  <c r="AG21" i="10"/>
  <c r="AF21" i="10"/>
  <c r="AE21" i="10"/>
  <c r="AD21" i="10"/>
  <c r="AG18" i="10"/>
  <c r="AF18" i="10"/>
  <c r="AF22" i="10" s="1"/>
  <c r="AE18" i="10"/>
  <c r="AD18" i="10"/>
  <c r="AD22" i="10" s="1"/>
  <c r="AE14" i="10"/>
  <c r="AE22" i="10" s="1"/>
  <c r="AD14" i="10"/>
  <c r="X22" i="3"/>
  <c r="X21" i="3"/>
  <c r="X18" i="3"/>
  <c r="X17" i="3"/>
  <c r="X16" i="3"/>
  <c r="X13" i="3"/>
  <c r="X12" i="3"/>
  <c r="X11" i="3"/>
  <c r="X10" i="3"/>
  <c r="X9" i="3"/>
  <c r="X8" i="3"/>
  <c r="X7" i="3"/>
  <c r="X6" i="3"/>
  <c r="X5" i="3"/>
  <c r="W14" i="3"/>
  <c r="W27" i="3" s="1"/>
  <c r="W28" i="3" s="1"/>
  <c r="V14" i="3"/>
  <c r="V27" i="3" s="1"/>
  <c r="V28" i="3" s="1"/>
  <c r="U23" i="3"/>
  <c r="U19" i="3"/>
  <c r="U14" i="3"/>
  <c r="X26" i="1"/>
  <c r="AC26" i="1" s="1"/>
  <c r="AH26" i="1" s="1"/>
  <c r="AM26" i="1" s="1"/>
  <c r="X25" i="1"/>
  <c r="AC25" i="1" s="1"/>
  <c r="AH25" i="1" s="1"/>
  <c r="AM25" i="1" s="1"/>
  <c r="X24" i="1"/>
  <c r="AC24" i="1" s="1"/>
  <c r="AH24" i="1" s="1"/>
  <c r="AM24" i="1" s="1"/>
  <c r="S27" i="1"/>
  <c r="S26" i="1"/>
  <c r="S25" i="1"/>
  <c r="S24" i="1"/>
  <c r="X20" i="1"/>
  <c r="AC20" i="1" s="1"/>
  <c r="AH20" i="1" s="1"/>
  <c r="AM20" i="1" s="1"/>
  <c r="X19" i="1"/>
  <c r="AC19" i="1" s="1"/>
  <c r="AH19" i="1" s="1"/>
  <c r="AM19" i="1" s="1"/>
  <c r="X18" i="1"/>
  <c r="S21" i="1"/>
  <c r="S20" i="1"/>
  <c r="S19" i="1"/>
  <c r="S18" i="1"/>
  <c r="N18" i="1"/>
  <c r="X5" i="1"/>
  <c r="AC5" i="1" s="1"/>
  <c r="AH5" i="1" s="1"/>
  <c r="AM5" i="1" s="1"/>
  <c r="X8" i="1"/>
  <c r="AC8" i="1" s="1"/>
  <c r="AH8" i="1" s="1"/>
  <c r="AM8" i="1" s="1"/>
  <c r="X7" i="1"/>
  <c r="AC7" i="1" s="1"/>
  <c r="AH7" i="1" s="1"/>
  <c r="AM7" i="1" s="1"/>
  <c r="X6" i="1"/>
  <c r="AC6" i="1" s="1"/>
  <c r="AH6" i="1" s="1"/>
  <c r="AM6" i="1" s="1"/>
  <c r="X14" i="1"/>
  <c r="AC14" i="1" s="1"/>
  <c r="AH14" i="1" s="1"/>
  <c r="AM14" i="1" s="1"/>
  <c r="X13" i="1"/>
  <c r="AC13" i="1" s="1"/>
  <c r="AH13" i="1" s="1"/>
  <c r="AM13" i="1" s="1"/>
  <c r="X12" i="1"/>
  <c r="AC12" i="1" s="1"/>
  <c r="AH12" i="1" s="1"/>
  <c r="AM12" i="1" s="1"/>
  <c r="X11" i="1"/>
  <c r="AC11" i="1" s="1"/>
  <c r="AH11" i="1" s="1"/>
  <c r="AM11" i="1" s="1"/>
  <c r="X10" i="1"/>
  <c r="AC10" i="1" s="1"/>
  <c r="AH10" i="1" s="1"/>
  <c r="AM10" i="1" s="1"/>
  <c r="X9" i="1"/>
  <c r="AC9" i="1" s="1"/>
  <c r="AH9" i="1" s="1"/>
  <c r="AM9" i="1" s="1"/>
  <c r="S5" i="1"/>
  <c r="W35" i="1"/>
  <c r="W27" i="1"/>
  <c r="W28" i="1" s="1"/>
  <c r="W22" i="1"/>
  <c r="W15" i="1"/>
  <c r="W16" i="1" s="1"/>
  <c r="V35" i="1"/>
  <c r="V27" i="1"/>
  <c r="V28" i="1" s="1"/>
  <c r="V21" i="1"/>
  <c r="X21" i="1" s="1"/>
  <c r="AC21" i="1" s="1"/>
  <c r="AH21" i="1" s="1"/>
  <c r="AM21" i="1" s="1"/>
  <c r="V15" i="1"/>
  <c r="U35" i="1"/>
  <c r="U22" i="1"/>
  <c r="U16" i="1"/>
  <c r="U27" i="1"/>
  <c r="AG22" i="10" l="1"/>
  <c r="U27" i="3"/>
  <c r="U28" i="3" s="1"/>
  <c r="AM35" i="1"/>
  <c r="AC5" i="3"/>
  <c r="AH5" i="3" s="1"/>
  <c r="AC21" i="3"/>
  <c r="AH21" i="3" s="1"/>
  <c r="X23" i="3"/>
  <c r="AC6" i="3"/>
  <c r="AH6" i="3" s="1"/>
  <c r="AM6" i="3" s="1"/>
  <c r="AC10" i="3"/>
  <c r="AH10" i="3" s="1"/>
  <c r="AM10" i="3" s="1"/>
  <c r="AC16" i="3"/>
  <c r="AH16" i="3" s="1"/>
  <c r="X19" i="3"/>
  <c r="AC22" i="3"/>
  <c r="AH22" i="3" s="1"/>
  <c r="AM22" i="3" s="1"/>
  <c r="AC13" i="3"/>
  <c r="AH13" i="3" s="1"/>
  <c r="AM13" i="3" s="1"/>
  <c r="AC7" i="3"/>
  <c r="AH7" i="3" s="1"/>
  <c r="AM7" i="3" s="1"/>
  <c r="AC11" i="3"/>
  <c r="AH11" i="3" s="1"/>
  <c r="AM11" i="3" s="1"/>
  <c r="AC17" i="3"/>
  <c r="AH17" i="3" s="1"/>
  <c r="AM17" i="3" s="1"/>
  <c r="AC9" i="3"/>
  <c r="AH9" i="3" s="1"/>
  <c r="AM9" i="3" s="1"/>
  <c r="AC8" i="3"/>
  <c r="AH8" i="3" s="1"/>
  <c r="AM8" i="3" s="1"/>
  <c r="AC12" i="3"/>
  <c r="AH12" i="3" s="1"/>
  <c r="AM12" i="3" s="1"/>
  <c r="AC18" i="3"/>
  <c r="AH18" i="3" s="1"/>
  <c r="AM18" i="3" s="1"/>
  <c r="AC18" i="1"/>
  <c r="AH18" i="1" s="1"/>
  <c r="AM18" i="1" s="1"/>
  <c r="AC35" i="1"/>
  <c r="S22" i="1"/>
  <c r="X27" i="1"/>
  <c r="AC27" i="1" s="1"/>
  <c r="AH27" i="1" s="1"/>
  <c r="AM27" i="1" s="1"/>
  <c r="X22" i="1"/>
  <c r="AC22" i="1" s="1"/>
  <c r="AH22" i="1" s="1"/>
  <c r="AM22" i="1" s="1"/>
  <c r="V36" i="1"/>
  <c r="V22" i="1"/>
  <c r="X14" i="3"/>
  <c r="X35" i="1"/>
  <c r="W32" i="1"/>
  <c r="W33" i="1" s="1"/>
  <c r="V16" i="1"/>
  <c r="W36" i="1"/>
  <c r="X15" i="1"/>
  <c r="AC15" i="1" s="1"/>
  <c r="AH15" i="1" s="1"/>
  <c r="AM15" i="1" s="1"/>
  <c r="U28" i="1"/>
  <c r="X28" i="1" s="1"/>
  <c r="AC28" i="1" s="1"/>
  <c r="AH28" i="1" s="1"/>
  <c r="AM28" i="1" s="1"/>
  <c r="U36" i="1"/>
  <c r="AM21" i="3" l="1"/>
  <c r="AH23" i="3"/>
  <c r="AH19" i="3"/>
  <c r="AM16" i="3"/>
  <c r="AM19" i="3" s="1"/>
  <c r="AH14" i="3"/>
  <c r="AM5" i="3"/>
  <c r="AM14" i="3" s="1"/>
  <c r="AH35" i="1"/>
  <c r="AM16" i="1"/>
  <c r="AM36" i="1"/>
  <c r="AH36" i="1"/>
  <c r="AH16" i="1"/>
  <c r="AC23" i="3"/>
  <c r="AC14" i="3"/>
  <c r="X27" i="3"/>
  <c r="X28" i="3" s="1"/>
  <c r="AC19" i="3"/>
  <c r="AC36" i="1"/>
  <c r="X16" i="1"/>
  <c r="AC16" i="1" s="1"/>
  <c r="U32" i="1"/>
  <c r="U33" i="1" s="1"/>
  <c r="V32" i="1"/>
  <c r="V33" i="1" s="1"/>
  <c r="X36" i="1"/>
  <c r="AC27" i="3" l="1"/>
  <c r="AC28" i="3" s="1"/>
  <c r="AM23" i="3"/>
  <c r="AH27" i="3"/>
  <c r="AH28" i="3" s="1"/>
  <c r="X32" i="1"/>
  <c r="AC32" i="1" s="1"/>
  <c r="AH32" i="1" s="1"/>
  <c r="AM32" i="1" s="1"/>
  <c r="X33" i="1"/>
  <c r="AC33" i="1" s="1"/>
  <c r="AH33" i="1" s="1"/>
  <c r="AM33" i="1" s="1"/>
  <c r="H15" i="7"/>
  <c r="H6" i="7"/>
  <c r="H5" i="7"/>
  <c r="G15" i="7"/>
  <c r="G7" i="7"/>
  <c r="H20" i="6"/>
  <c r="H10" i="6"/>
  <c r="H9" i="6"/>
  <c r="H7" i="6"/>
  <c r="H6" i="6"/>
  <c r="H5" i="6"/>
  <c r="G11" i="6"/>
  <c r="G20" i="6"/>
  <c r="AM27" i="3" l="1"/>
  <c r="AM28" i="3" s="1"/>
  <c r="H7" i="7"/>
  <c r="S22" i="3"/>
  <c r="S21" i="3"/>
  <c r="S18" i="3"/>
  <c r="S17" i="3"/>
  <c r="S16" i="3"/>
  <c r="S13" i="3"/>
  <c r="S12" i="3"/>
  <c r="S11" i="3"/>
  <c r="S10" i="3"/>
  <c r="S9" i="3"/>
  <c r="S8" i="3"/>
  <c r="S7" i="3"/>
  <c r="R23" i="3"/>
  <c r="R19" i="3"/>
  <c r="R14" i="3"/>
  <c r="S6" i="3"/>
  <c r="S5" i="3"/>
  <c r="Q23" i="3"/>
  <c r="Q19" i="3"/>
  <c r="Q14" i="3"/>
  <c r="P23" i="3"/>
  <c r="P19" i="3"/>
  <c r="P14" i="3"/>
  <c r="L28" i="1"/>
  <c r="S19" i="3" l="1"/>
  <c r="Q27" i="3"/>
  <c r="Q28" i="3" s="1"/>
  <c r="S23" i="3"/>
  <c r="S14" i="3"/>
  <c r="S27" i="3" s="1"/>
  <c r="S28" i="3" s="1"/>
  <c r="P27" i="3"/>
  <c r="P28" i="3" s="1"/>
  <c r="R27" i="3"/>
  <c r="R28" i="3" s="1"/>
  <c r="S15" i="1"/>
  <c r="S14" i="1"/>
  <c r="S13" i="1"/>
  <c r="S12" i="1"/>
  <c r="S11" i="1"/>
  <c r="S10" i="1"/>
  <c r="S9" i="1"/>
  <c r="S8" i="1"/>
  <c r="S7" i="1"/>
  <c r="S6" i="1"/>
  <c r="R36" i="1"/>
  <c r="R35" i="1"/>
  <c r="R22" i="1"/>
  <c r="R16" i="1"/>
  <c r="Q36" i="1"/>
  <c r="Q35" i="1"/>
  <c r="R28" i="1"/>
  <c r="Q28" i="1"/>
  <c r="Q22" i="1"/>
  <c r="Q16" i="1"/>
  <c r="P36" i="1"/>
  <c r="P35" i="1"/>
  <c r="P28" i="1"/>
  <c r="P22" i="1"/>
  <c r="P16" i="1"/>
  <c r="Q32" i="1" l="1"/>
  <c r="Q33" i="1" s="1"/>
  <c r="S28" i="1"/>
  <c r="S36" i="1"/>
  <c r="P32" i="1"/>
  <c r="R32" i="1"/>
  <c r="R33" i="1" s="1"/>
  <c r="S16" i="1"/>
  <c r="S35" i="1"/>
  <c r="F10" i="6"/>
  <c r="F9" i="6"/>
  <c r="F8" i="6"/>
  <c r="F7" i="6"/>
  <c r="F6" i="6"/>
  <c r="F5" i="6"/>
  <c r="F20" i="6"/>
  <c r="S32" i="1" l="1"/>
  <c r="P33" i="1"/>
  <c r="S33" i="1" s="1"/>
  <c r="F15" i="7"/>
  <c r="F7" i="7"/>
  <c r="E15" i="7"/>
  <c r="E7" i="7"/>
  <c r="D20" i="6"/>
  <c r="E11" i="6"/>
  <c r="N25" i="3"/>
  <c r="N22" i="3"/>
  <c r="N21" i="3"/>
  <c r="N18" i="3"/>
  <c r="N17" i="3"/>
  <c r="N16" i="3"/>
  <c r="N13" i="3"/>
  <c r="N12" i="3"/>
  <c r="N11" i="3"/>
  <c r="N10" i="3"/>
  <c r="N9" i="3"/>
  <c r="N8" i="3"/>
  <c r="N7" i="3"/>
  <c r="N6" i="3"/>
  <c r="N5" i="3"/>
  <c r="M23" i="3"/>
  <c r="M19" i="3"/>
  <c r="M14" i="3"/>
  <c r="N19" i="3" l="1"/>
  <c r="N23" i="3"/>
  <c r="N14" i="3"/>
  <c r="M27" i="3"/>
  <c r="M28" i="3" s="1"/>
  <c r="L23" i="3"/>
  <c r="L19" i="3"/>
  <c r="L14" i="3"/>
  <c r="K23" i="3"/>
  <c r="K19" i="3"/>
  <c r="K14" i="3"/>
  <c r="N30" i="1"/>
  <c r="N27" i="1"/>
  <c r="N26" i="1"/>
  <c r="N25" i="1"/>
  <c r="N24" i="1"/>
  <c r="N21" i="1"/>
  <c r="N20" i="1"/>
  <c r="N19" i="1"/>
  <c r="N15" i="1"/>
  <c r="N14" i="1"/>
  <c r="N13" i="1"/>
  <c r="N12" i="1"/>
  <c r="N11" i="1"/>
  <c r="N10" i="1"/>
  <c r="N9" i="1"/>
  <c r="N8" i="1"/>
  <c r="N7" i="1"/>
  <c r="N6" i="1"/>
  <c r="N5" i="1"/>
  <c r="M36" i="1"/>
  <c r="M35" i="1"/>
  <c r="M28" i="1"/>
  <c r="M22" i="1"/>
  <c r="M16" i="1"/>
  <c r="L36" i="1"/>
  <c r="L35" i="1"/>
  <c r="L22" i="1"/>
  <c r="L16" i="1"/>
  <c r="I9" i="1"/>
  <c r="K36" i="1"/>
  <c r="K35" i="1"/>
  <c r="G35" i="1"/>
  <c r="K28" i="1"/>
  <c r="K22" i="1"/>
  <c r="K16" i="1"/>
  <c r="N27" i="3" l="1"/>
  <c r="N28" i="3" s="1"/>
  <c r="K27" i="3"/>
  <c r="K28" i="3" s="1"/>
  <c r="N22" i="1"/>
  <c r="L27" i="3"/>
  <c r="L28" i="3" s="1"/>
  <c r="L32" i="1"/>
  <c r="L33" i="1" s="1"/>
  <c r="N16" i="1"/>
  <c r="N36" i="1"/>
  <c r="M32" i="1"/>
  <c r="M33" i="1" s="1"/>
  <c r="N35" i="1"/>
  <c r="N28" i="1"/>
  <c r="K32" i="1"/>
  <c r="I22" i="3"/>
  <c r="H28" i="1"/>
  <c r="G28" i="1"/>
  <c r="F28" i="1"/>
  <c r="H22" i="1"/>
  <c r="G22" i="1"/>
  <c r="F22" i="1"/>
  <c r="G16" i="1"/>
  <c r="F16" i="1"/>
  <c r="F32" i="1" l="1"/>
  <c r="G32" i="1"/>
  <c r="K33" i="1"/>
  <c r="N33" i="1" s="1"/>
  <c r="N32" i="1"/>
  <c r="C11" i="6" l="1"/>
  <c r="G33" i="1" l="1"/>
  <c r="F33" i="1"/>
  <c r="F18" i="10" l="1"/>
  <c r="B14" i="10"/>
  <c r="D15" i="7"/>
  <c r="D7" i="7"/>
  <c r="D6" i="7"/>
  <c r="D5" i="7"/>
  <c r="C15" i="7"/>
  <c r="C7" i="7"/>
  <c r="B15" i="7"/>
  <c r="B7" i="7"/>
  <c r="D10" i="6"/>
  <c r="D9" i="6"/>
  <c r="D8" i="6"/>
  <c r="D7" i="6"/>
  <c r="D6" i="6"/>
  <c r="D5" i="6"/>
  <c r="C20" i="6"/>
  <c r="B20" i="6"/>
  <c r="B11" i="6"/>
  <c r="H11" i="6" s="1"/>
  <c r="D11" i="6" l="1"/>
  <c r="F11" i="6"/>
  <c r="I25" i="3"/>
  <c r="I21" i="3"/>
  <c r="I18" i="3"/>
  <c r="I17" i="3"/>
  <c r="I16" i="3"/>
  <c r="I13" i="3"/>
  <c r="I12" i="3"/>
  <c r="I11" i="3"/>
  <c r="I10" i="3"/>
  <c r="I9" i="3"/>
  <c r="I8" i="3"/>
  <c r="I7" i="3"/>
  <c r="I6" i="3"/>
  <c r="I5" i="3"/>
  <c r="H19" i="3"/>
  <c r="H14" i="3"/>
  <c r="G23" i="3"/>
  <c r="G19" i="3"/>
  <c r="G14" i="3"/>
  <c r="F19" i="3"/>
  <c r="F14" i="3"/>
  <c r="E25" i="3"/>
  <c r="D23" i="3"/>
  <c r="C23" i="3"/>
  <c r="B23" i="3"/>
  <c r="E22" i="3"/>
  <c r="E21" i="3"/>
  <c r="D19" i="3"/>
  <c r="C19" i="3"/>
  <c r="B19" i="3"/>
  <c r="E18" i="3"/>
  <c r="E17" i="3"/>
  <c r="E16" i="3"/>
  <c r="D14" i="3"/>
  <c r="C14" i="3"/>
  <c r="B14" i="3"/>
  <c r="E13" i="3"/>
  <c r="E12" i="3"/>
  <c r="E11" i="3"/>
  <c r="E10" i="3"/>
  <c r="E9" i="3"/>
  <c r="E8" i="3"/>
  <c r="E7" i="3"/>
  <c r="E6" i="3"/>
  <c r="E5" i="3"/>
  <c r="I30" i="1"/>
  <c r="I28" i="1"/>
  <c r="I27" i="1"/>
  <c r="I26" i="1"/>
  <c r="I25" i="1"/>
  <c r="I24" i="1"/>
  <c r="I21" i="1"/>
  <c r="I20" i="1"/>
  <c r="I19" i="1"/>
  <c r="I18" i="1"/>
  <c r="H16" i="1"/>
  <c r="H32" i="1" s="1"/>
  <c r="H33" i="1" s="1"/>
  <c r="I33" i="1" s="1"/>
  <c r="I15" i="1"/>
  <c r="I14" i="1"/>
  <c r="I13" i="1"/>
  <c r="I12" i="1"/>
  <c r="I11" i="1"/>
  <c r="I10" i="1"/>
  <c r="I8" i="1"/>
  <c r="I7" i="1"/>
  <c r="I6" i="1"/>
  <c r="I5" i="1"/>
  <c r="F36" i="1"/>
  <c r="F35" i="1"/>
  <c r="H36" i="1"/>
  <c r="H35" i="1"/>
  <c r="G36" i="1"/>
  <c r="J18" i="3" l="1"/>
  <c r="J8" i="3"/>
  <c r="J12" i="3"/>
  <c r="J22" i="3"/>
  <c r="J6" i="3"/>
  <c r="J10" i="3"/>
  <c r="J7" i="3"/>
  <c r="J5" i="3"/>
  <c r="G27" i="3"/>
  <c r="G28" i="3" s="1"/>
  <c r="F27" i="3"/>
  <c r="F28" i="3" s="1"/>
  <c r="I16" i="1"/>
  <c r="I22" i="1"/>
  <c r="I32" i="1"/>
  <c r="I14" i="3"/>
  <c r="J13" i="3"/>
  <c r="J21" i="3"/>
  <c r="I23" i="3"/>
  <c r="B27" i="3"/>
  <c r="B28" i="3" s="1"/>
  <c r="J11" i="3"/>
  <c r="I19" i="3"/>
  <c r="J25" i="3"/>
  <c r="E23" i="3"/>
  <c r="H27" i="3"/>
  <c r="H28" i="3" s="1"/>
  <c r="J9" i="3"/>
  <c r="J17" i="3"/>
  <c r="J16" i="3"/>
  <c r="C27" i="3"/>
  <c r="C28" i="3" s="1"/>
  <c r="E19" i="3"/>
  <c r="D27" i="3"/>
  <c r="D28" i="3" s="1"/>
  <c r="E14" i="3"/>
  <c r="I36" i="1"/>
  <c r="I35" i="1"/>
  <c r="D36" i="1"/>
  <c r="C36" i="1"/>
  <c r="B36" i="1"/>
  <c r="D35" i="1"/>
  <c r="C35" i="1"/>
  <c r="B35" i="1"/>
  <c r="E30" i="1"/>
  <c r="D28" i="1"/>
  <c r="C28" i="1"/>
  <c r="B28" i="1"/>
  <c r="E27" i="1"/>
  <c r="E26" i="1"/>
  <c r="E25" i="1"/>
  <c r="E24" i="1"/>
  <c r="D22" i="1"/>
  <c r="C22" i="1"/>
  <c r="B22" i="1"/>
  <c r="E21" i="1"/>
  <c r="E20" i="1"/>
  <c r="E19" i="1"/>
  <c r="E18" i="1"/>
  <c r="D16" i="1"/>
  <c r="C16" i="1"/>
  <c r="B16" i="1"/>
  <c r="E15" i="1"/>
  <c r="E14" i="1"/>
  <c r="E13" i="1"/>
  <c r="E12" i="1"/>
  <c r="E11" i="1"/>
  <c r="E10" i="1"/>
  <c r="E9" i="1"/>
  <c r="E8" i="1"/>
  <c r="E7" i="1"/>
  <c r="E6" i="1"/>
  <c r="E5" i="1"/>
  <c r="O10" i="3" l="1"/>
  <c r="T10" i="3" s="1"/>
  <c r="O8" i="3"/>
  <c r="T8" i="3" s="1"/>
  <c r="O9" i="3"/>
  <c r="T9" i="3" s="1"/>
  <c r="O11" i="3"/>
  <c r="T11" i="3" s="1"/>
  <c r="E27" i="3"/>
  <c r="O17" i="3"/>
  <c r="T17" i="3" s="1"/>
  <c r="O13" i="3"/>
  <c r="T13" i="3" s="1"/>
  <c r="O5" i="3"/>
  <c r="T5" i="3" s="1"/>
  <c r="O7" i="3"/>
  <c r="T7" i="3" s="1"/>
  <c r="O6" i="3"/>
  <c r="T6" i="3" s="1"/>
  <c r="O12" i="3"/>
  <c r="T12" i="3" s="1"/>
  <c r="O18" i="3"/>
  <c r="T18" i="3" s="1"/>
  <c r="O22" i="3"/>
  <c r="T22" i="3" s="1"/>
  <c r="J14" i="3"/>
  <c r="O25" i="3"/>
  <c r="C32" i="1"/>
  <c r="C33" i="1" s="1"/>
  <c r="J26" i="1"/>
  <c r="J9" i="1"/>
  <c r="J13" i="1"/>
  <c r="J27" i="1"/>
  <c r="J21" i="1"/>
  <c r="J7" i="1"/>
  <c r="J11" i="1"/>
  <c r="J15" i="1"/>
  <c r="J19" i="1"/>
  <c r="J6" i="1"/>
  <c r="J10" i="1"/>
  <c r="J14" i="1"/>
  <c r="D32" i="1"/>
  <c r="D33" i="1" s="1"/>
  <c r="J30" i="1"/>
  <c r="J20" i="1"/>
  <c r="J8" i="1"/>
  <c r="J12" i="1"/>
  <c r="J18" i="1"/>
  <c r="J5" i="1"/>
  <c r="J25" i="1"/>
  <c r="J24" i="1"/>
  <c r="J19" i="3"/>
  <c r="O16" i="3"/>
  <c r="I27" i="3"/>
  <c r="J23" i="3"/>
  <c r="O21" i="3"/>
  <c r="E28" i="1"/>
  <c r="E16" i="1"/>
  <c r="E36" i="1"/>
  <c r="E22" i="1"/>
  <c r="J22" i="1" s="1"/>
  <c r="E35" i="1"/>
  <c r="B32" i="1"/>
  <c r="B33" i="1" s="1"/>
  <c r="O14" i="3" l="1"/>
  <c r="T14" i="3"/>
  <c r="E28" i="3"/>
  <c r="J27" i="3"/>
  <c r="J28" i="3" s="1"/>
  <c r="I28" i="3"/>
  <c r="O8" i="1"/>
  <c r="O14" i="1"/>
  <c r="O6" i="1"/>
  <c r="O27" i="1"/>
  <c r="O15" i="1"/>
  <c r="O7" i="1"/>
  <c r="O9" i="1"/>
  <c r="O26" i="1"/>
  <c r="O18" i="1"/>
  <c r="O20" i="1"/>
  <c r="O11" i="1"/>
  <c r="O25" i="1"/>
  <c r="O24" i="1"/>
  <c r="O12" i="1"/>
  <c r="O10" i="1"/>
  <c r="O19" i="1"/>
  <c r="O21" i="1"/>
  <c r="O5" i="1"/>
  <c r="J16" i="1"/>
  <c r="O13" i="1"/>
  <c r="J36" i="1"/>
  <c r="E32" i="1"/>
  <c r="J28" i="1"/>
  <c r="J35" i="1"/>
  <c r="O30" i="1"/>
  <c r="O22" i="1"/>
  <c r="T16" i="3"/>
  <c r="O19" i="3"/>
  <c r="T21" i="3"/>
  <c r="O23" i="3"/>
  <c r="O27" i="3" l="1"/>
  <c r="O28" i="3" s="1"/>
  <c r="T22" i="1"/>
  <c r="T19" i="1"/>
  <c r="T24" i="1"/>
  <c r="T11" i="1"/>
  <c r="T18" i="1"/>
  <c r="T9" i="1"/>
  <c r="T15" i="1"/>
  <c r="T8" i="1"/>
  <c r="T21" i="1"/>
  <c r="T10" i="1"/>
  <c r="T12" i="1"/>
  <c r="T25" i="1"/>
  <c r="T20" i="1"/>
  <c r="T26" i="1"/>
  <c r="T27" i="1"/>
  <c r="T14" i="1"/>
  <c r="O28" i="1"/>
  <c r="O36" i="1"/>
  <c r="E33" i="1"/>
  <c r="J32" i="1"/>
  <c r="T5" i="1"/>
  <c r="O16" i="1"/>
  <c r="O35" i="1"/>
  <c r="T19" i="3"/>
  <c r="T23" i="3"/>
  <c r="T36" i="1" l="1"/>
  <c r="T28" i="1"/>
  <c r="O32" i="1"/>
  <c r="T16" i="1"/>
  <c r="T35" i="1"/>
  <c r="J33" i="1"/>
  <c r="T27" i="3"/>
  <c r="T32" i="1" l="1"/>
  <c r="O33" i="1"/>
  <c r="T28" i="3"/>
  <c r="T33" i="1" l="1"/>
  <c r="C14" i="10"/>
  <c r="D14" i="10"/>
  <c r="E14" i="10"/>
  <c r="B18" i="10"/>
  <c r="C18" i="10"/>
  <c r="D18" i="10"/>
  <c r="E18" i="10"/>
  <c r="B21" i="10"/>
  <c r="C21" i="10"/>
  <c r="D21" i="10"/>
  <c r="E21" i="10"/>
  <c r="D22" i="10" l="1"/>
  <c r="C22" i="10"/>
  <c r="E22" i="10"/>
  <c r="B22" i="10"/>
</calcChain>
</file>

<file path=xl/sharedStrings.xml><?xml version="1.0" encoding="utf-8"?>
<sst xmlns="http://schemas.openxmlformats.org/spreadsheetml/2006/main" count="397" uniqueCount="107">
  <si>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</si>
  <si>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</si>
  <si>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</si>
  <si>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</si>
  <si>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</si>
  <si>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</si>
  <si>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</si>
  <si>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</si>
  <si>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</si>
  <si>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</si>
  <si>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июль</t>
  </si>
  <si>
    <t>август</t>
  </si>
  <si>
    <t>сентябрь</t>
  </si>
  <si>
    <t>3 кв</t>
  </si>
  <si>
    <t>9 мес</t>
  </si>
  <si>
    <t>октябрь</t>
  </si>
  <si>
    <t>ноябрь</t>
  </si>
  <si>
    <t>декабрь</t>
  </si>
  <si>
    <t>4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</si>
  <si>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</si>
  <si>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</si>
  <si>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</si>
  <si>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</si>
  <si>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</si>
  <si>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</si>
  <si>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</si>
  <si>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</si>
  <si>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</si>
  <si>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</si>
  <si>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</si>
  <si>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</si>
  <si>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</si>
  <si>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</si>
  <si>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</si>
  <si>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</si>
  <si>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</si>
  <si>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</si>
  <si>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</si>
  <si>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</si>
  <si>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</si>
  <si>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</si>
  <si>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</si>
  <si>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</si>
  <si>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</si>
  <si>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</si>
  <si>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</si>
  <si>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</si>
  <si>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</si>
  <si>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</si>
  <si>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</si>
  <si>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</si>
  <si>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</si>
  <si>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</si>
  <si>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</si>
  <si>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</si>
  <si>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</si>
  <si>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</si>
  <si>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</si>
  <si>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</si>
  <si>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</si>
  <si>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</si>
  <si>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</si>
  <si>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</si>
  <si>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</si>
  <si>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</si>
  <si>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</si>
  <si>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</si>
  <si>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</si>
  <si>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</si>
  <si>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</si>
  <si>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</si>
  <si>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</si>
  <si>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</si>
  <si>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</si>
  <si>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</si>
  <si>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</si>
  <si>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</si>
  <si>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</si>
  <si>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</si>
  <si>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</si>
  <si>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</si>
  <si>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</si>
  <si>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</si>
  <si>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</si>
  <si>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</si>
  <si>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</si>
  <si>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</si>
  <si>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</si>
  <si>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</si>
  <si>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</si>
  <si>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</si>
  <si>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</si>
  <si>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</si>
  <si>
    <t xml:space="preserve"> </t>
  </si>
  <si>
    <t>газ, тут</t>
  </si>
  <si>
    <t>мазут, тут</t>
  </si>
  <si>
    <t>уголь, тут</t>
  </si>
  <si>
    <t>дрова, тут</t>
  </si>
  <si>
    <t>Всего по ПАО "ТГК-1"без учета АО "Мурманская ТЭЦ"</t>
  </si>
  <si>
    <t>КОМмод*</t>
  </si>
  <si>
    <t>* 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Данный проект был отобран по результатам проведения КОММод в 2019 г.</t>
  </si>
  <si>
    <t>2кв</t>
  </si>
  <si>
    <t>1П</t>
  </si>
  <si>
    <r>
      <rPr>
        <i/>
        <sz val="11"/>
        <color theme="1"/>
        <rFont val="Calibri"/>
        <family val="2"/>
        <charset val="204"/>
        <scheme val="minor"/>
      </rPr>
      <t xml:space="preserve">* По программе (КОММод) ПАО «ТГК-1» в декабре 2021 года введен в эксплуатацию модернизированный генерирующий объект – паротурбинная установка ст.№7 Автовской ТЭЦ электрической мощностью 116,4 МВт. 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</si>
  <si>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мазут, 
тут</t>
  </si>
  <si>
    <t>уголь, 
тут</t>
  </si>
  <si>
    <t>4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</si>
</sst>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3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name val="Calibri"/>
      <family val="2"/>
      <charset val="204"/>
    </font>
    <font>
      <sz val="11"/>
      <color rgb="FF000000"/>
      <name val="Tahoma"/>
      <family val="2"/>
      <charset val="204"/>
    </font>
    <font>
      <sz val="11"/>
      <color rgb="FFFF0000"/>
      <name val="Calibri"/>
      <family val="2"/>
      <charset val="204"/>
    </font>
    <font>
      <b/>
      <sz val="12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9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theme="0"/>
      </right>
      <top style="thin">
        <color indexed="64"/>
      </top>
      <bottom/>
      <diagonal/>
    </border>
    <border>
      <left style="thin">
        <color auto="1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/>
      <bottom style="medium">
        <color indexed="64"/>
      </bottom>
      <diagonal/>
    </border>
    <border>
      <left style="thin">
        <color auto="1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1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rgb="FFEEECE1"/>
      </left>
      <right/>
      <top/>
      <bottom/>
      <diagonal/>
    </border>
    <border>
      <left style="thin">
        <color rgb="FFEEECE1"/>
      </left>
      <right/>
      <top style="thin">
        <color rgb="FFEEECE1"/>
      </top>
      <bottom style="thin">
        <color rgb="FFEEECE1"/>
      </bottom>
      <diagonal/>
    </border>
    <border>
      <left/>
      <right/>
      <top style="thin">
        <color rgb="FFEEECE1"/>
      </top>
      <bottom style="thin">
        <color rgb="FFEEECE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EEECE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rgb="FFEEECE1"/>
      </top>
      <bottom style="thin">
        <color indexed="64"/>
      </bottom>
      <diagonal/>
    </border>
    <border>
      <left/>
      <right/>
      <top style="thin">
        <color rgb="FFEEECE1"/>
      </top>
      <bottom style="thin">
        <color indexed="64"/>
      </bottom>
      <diagonal/>
    </border>
    <border>
      <left/>
      <right style="thin">
        <color theme="0"/>
      </right>
      <top style="thin">
        <color rgb="FFEEECE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67" fontId="26" fillId="0" borderId="0" applyFont="0" applyFill="0" applyBorder="0" applyAlignment="0" applyProtection="0"/>
  </cellStyleXfs>
  <cellXfs count="483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164" fontId="0" fillId="3" borderId="0" xfId="0" applyNumberFormat="1" applyFill="1" applyBorder="1"/>
    <xf numFmtId="0" fontId="0" fillId="3" borderId="0" xfId="0" applyFill="1"/>
    <xf numFmtId="0" fontId="5" fillId="3" borderId="22" xfId="0" applyFont="1" applyFill="1" applyBorder="1" applyAlignment="1" applyProtection="1"/>
    <xf numFmtId="0" fontId="0" fillId="3" borderId="18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6" xfId="1" applyFont="1" applyFill="1" applyBorder="1" applyAlignment="1" applyProtection="1">
      <alignment horizontal="right"/>
    </xf>
    <xf numFmtId="3" fontId="4" fillId="4" borderId="37" xfId="1" applyNumberFormat="1" applyFont="1" applyFill="1" applyBorder="1" applyProtection="1"/>
    <xf numFmtId="3" fontId="4" fillId="4" borderId="38" xfId="1" applyNumberFormat="1" applyFont="1" applyFill="1" applyBorder="1" applyProtection="1"/>
    <xf numFmtId="3" fontId="4" fillId="4" borderId="36" xfId="1" applyNumberFormat="1" applyFont="1" applyFill="1" applyBorder="1" applyProtection="1"/>
    <xf numFmtId="0" fontId="5" fillId="0" borderId="43" xfId="0" applyFont="1" applyFill="1" applyBorder="1" applyAlignment="1"/>
    <xf numFmtId="0" fontId="6" fillId="0" borderId="44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0" fontId="0" fillId="0" borderId="0" xfId="0" applyFill="1" applyBorder="1" applyAlignment="1"/>
    <xf numFmtId="0" fontId="0" fillId="0" borderId="15" xfId="0" applyFill="1" applyBorder="1" applyAlignment="1"/>
    <xf numFmtId="3" fontId="9" fillId="0" borderId="44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2" xfId="0" applyFont="1" applyFill="1" applyBorder="1" applyAlignment="1"/>
    <xf numFmtId="3" fontId="9" fillId="0" borderId="53" xfId="0" applyNumberFormat="1" applyFont="1" applyFill="1" applyBorder="1"/>
    <xf numFmtId="3" fontId="9" fillId="0" borderId="54" xfId="0" applyNumberFormat="1" applyFont="1" applyFill="1" applyBorder="1"/>
    <xf numFmtId="3" fontId="11" fillId="3" borderId="19" xfId="0" applyNumberFormat="1" applyFont="1" applyFill="1" applyBorder="1"/>
    <xf numFmtId="0" fontId="0" fillId="0" borderId="52" xfId="0" applyFill="1" applyBorder="1" applyAlignment="1"/>
    <xf numFmtId="0" fontId="0" fillId="0" borderId="23" xfId="0" applyFill="1" applyBorder="1" applyAlignment="1"/>
    <xf numFmtId="0" fontId="0" fillId="0" borderId="55" xfId="0" applyFill="1" applyBorder="1" applyAlignment="1"/>
    <xf numFmtId="0" fontId="0" fillId="0" borderId="56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48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48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4" xfId="0" applyNumberFormat="1" applyFont="1" applyBorder="1" applyAlignment="1">
      <alignment horizontal="center"/>
    </xf>
    <xf numFmtId="4" fontId="9" fillId="0" borderId="45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61" xfId="0" applyFont="1" applyBorder="1" applyAlignment="1">
      <alignment horizontal="justify" wrapText="1"/>
    </xf>
    <xf numFmtId="0" fontId="11" fillId="0" borderId="37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37" xfId="0" applyNumberFormat="1" applyFont="1" applyBorder="1" applyAlignment="1">
      <alignment horizontal="center" wrapText="1"/>
    </xf>
    <xf numFmtId="0" fontId="11" fillId="0" borderId="45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2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164" fontId="20" fillId="0" borderId="0" xfId="0" applyNumberFormat="1" applyFont="1"/>
    <xf numFmtId="0" fontId="15" fillId="6" borderId="0" xfId="1" applyFont="1" applyFill="1" applyBorder="1" applyAlignment="1">
      <alignment horizontal="left" vertical="center"/>
    </xf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2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49" xfId="1" applyFont="1" applyFill="1" applyBorder="1" applyAlignment="1">
      <alignment horizontal="left" vertical="center"/>
    </xf>
    <xf numFmtId="0" fontId="4" fillId="4" borderId="58" xfId="1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5" xfId="1" applyFont="1" applyFill="1" applyBorder="1" applyAlignment="1">
      <alignment horizontal="left" vertical="center" wrapText="1"/>
    </xf>
    <xf numFmtId="0" fontId="17" fillId="4" borderId="57" xfId="1" applyFont="1" applyFill="1" applyBorder="1"/>
    <xf numFmtId="165" fontId="11" fillId="5" borderId="44" xfId="0" applyNumberFormat="1" applyFont="1" applyFill="1" applyBorder="1" applyAlignment="1">
      <alignment horizontal="center" wrapText="1"/>
    </xf>
    <xf numFmtId="165" fontId="11" fillId="5" borderId="45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48" xfId="0" applyNumberFormat="1" applyFont="1" applyFill="1" applyBorder="1" applyAlignment="1" applyProtection="1">
      <alignment vertical="center"/>
    </xf>
    <xf numFmtId="164" fontId="18" fillId="5" borderId="48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3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3" xfId="1" applyFont="1" applyFill="1" applyBorder="1" applyAlignment="1" applyProtection="1">
      <alignment vertical="center"/>
    </xf>
    <xf numFmtId="0" fontId="4" fillId="4" borderId="42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3" xfId="1" applyFont="1" applyFill="1" applyBorder="1" applyAlignment="1">
      <alignment vertical="center"/>
    </xf>
    <xf numFmtId="3" fontId="18" fillId="5" borderId="45" xfId="0" applyNumberFormat="1" applyFont="1" applyFill="1" applyBorder="1" applyAlignment="1">
      <alignment vertical="center"/>
    </xf>
    <xf numFmtId="164" fontId="18" fillId="5" borderId="45" xfId="0" applyNumberFormat="1" applyFont="1" applyFill="1" applyBorder="1" applyAlignment="1">
      <alignment vertical="center"/>
    </xf>
    <xf numFmtId="0" fontId="15" fillId="6" borderId="15" xfId="1" applyFont="1" applyFill="1" applyBorder="1" applyAlignment="1">
      <alignment horizontal="left" vertical="center"/>
    </xf>
    <xf numFmtId="0" fontId="6" fillId="0" borderId="15" xfId="0" applyFont="1" applyBorder="1" applyAlignment="1" applyProtection="1">
      <alignment vertical="center"/>
    </xf>
    <xf numFmtId="0" fontId="4" fillId="4" borderId="64" xfId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4" fillId="4" borderId="64" xfId="1" applyFont="1" applyFill="1" applyBorder="1" applyAlignment="1">
      <alignment horizontal="center" vertical="center" wrapText="1"/>
    </xf>
    <xf numFmtId="0" fontId="14" fillId="4" borderId="66" xfId="1" applyFont="1" applyFill="1" applyBorder="1" applyAlignment="1">
      <alignment horizontal="center" vertical="center" wrapText="1"/>
    </xf>
    <xf numFmtId="3" fontId="9" fillId="5" borderId="19" xfId="0" applyNumberFormat="1" applyFont="1" applyFill="1" applyBorder="1" applyProtection="1"/>
    <xf numFmtId="3" fontId="11" fillId="5" borderId="17" xfId="0" applyNumberFormat="1" applyFont="1" applyFill="1" applyBorder="1" applyAlignment="1" applyProtection="1">
      <alignment vertical="center" wrapText="1"/>
    </xf>
    <xf numFmtId="0" fontId="4" fillId="4" borderId="0" xfId="1" applyFont="1" applyFill="1" applyBorder="1" applyAlignment="1">
      <alignment horizontal="center" vertical="center"/>
    </xf>
    <xf numFmtId="0" fontId="0" fillId="0" borderId="0" xfId="0"/>
    <xf numFmtId="0" fontId="4" fillId="4" borderId="51" xfId="1" applyFont="1" applyFill="1" applyBorder="1" applyAlignment="1">
      <alignment horizontal="center" vertical="center"/>
    </xf>
    <xf numFmtId="165" fontId="9" fillId="0" borderId="44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5" fillId="6" borderId="37" xfId="1" applyFont="1" applyFill="1" applyBorder="1" applyAlignment="1">
      <alignment horizontal="left" vertical="center"/>
    </xf>
    <xf numFmtId="0" fontId="15" fillId="6" borderId="52" xfId="1" applyFont="1" applyFill="1" applyBorder="1" applyAlignment="1">
      <alignment horizontal="left" vertical="center"/>
    </xf>
    <xf numFmtId="3" fontId="9" fillId="3" borderId="11" xfId="2" applyNumberFormat="1" applyFont="1" applyFill="1" applyBorder="1" applyAlignment="1" applyProtection="1"/>
    <xf numFmtId="3" fontId="9" fillId="3" borderId="0" xfId="2" applyNumberFormat="1" applyFont="1" applyFill="1" applyBorder="1" applyAlignment="1" applyProtection="1"/>
    <xf numFmtId="3" fontId="29" fillId="0" borderId="68" xfId="0" applyNumberFormat="1" applyFont="1" applyFill="1" applyBorder="1" applyAlignment="1"/>
    <xf numFmtId="3" fontId="9" fillId="5" borderId="44" xfId="0" applyNumberFormat="1" applyFont="1" applyFill="1" applyBorder="1"/>
    <xf numFmtId="4" fontId="19" fillId="3" borderId="24" xfId="0" applyNumberFormat="1" applyFont="1" applyFill="1" applyBorder="1" applyAlignment="1">
      <alignment horizontal="center"/>
    </xf>
    <xf numFmtId="0" fontId="4" fillId="4" borderId="2" xfId="1" applyFont="1" applyFill="1" applyBorder="1" applyAlignment="1" applyProtection="1">
      <alignment horizontal="center" vertical="center"/>
    </xf>
    <xf numFmtId="0" fontId="4" fillId="4" borderId="4" xfId="1" applyFont="1" applyFill="1" applyBorder="1" applyAlignment="1" applyProtection="1">
      <alignment horizontal="center" vertical="center"/>
    </xf>
    <xf numFmtId="3" fontId="11" fillId="5" borderId="26" xfId="0" applyNumberFormat="1" applyFont="1" applyFill="1" applyBorder="1" applyProtection="1"/>
    <xf numFmtId="3" fontId="9" fillId="5" borderId="26" xfId="0" applyNumberFormat="1" applyFont="1" applyFill="1" applyBorder="1" applyProtection="1"/>
    <xf numFmtId="3" fontId="9" fillId="3" borderId="11" xfId="0" applyNumberFormat="1" applyFont="1" applyFill="1" applyBorder="1" applyAlignment="1" applyProtection="1">
      <alignment horizontal="right" vertical="center"/>
    </xf>
    <xf numFmtId="3" fontId="9" fillId="3" borderId="0" xfId="0" applyNumberFormat="1" applyFont="1" applyFill="1" applyBorder="1" applyAlignment="1" applyProtection="1">
      <alignment horizontal="right" vertical="center"/>
    </xf>
    <xf numFmtId="0" fontId="6" fillId="3" borderId="23" xfId="0" applyFont="1" applyFill="1" applyBorder="1" applyAlignment="1" applyProtection="1">
      <alignment horizontal="right" vertical="center"/>
    </xf>
    <xf numFmtId="0" fontId="0" fillId="3" borderId="19" xfId="0" applyFill="1" applyBorder="1" applyAlignment="1" applyProtection="1">
      <alignment horizontal="right" vertical="center"/>
    </xf>
    <xf numFmtId="3" fontId="9" fillId="3" borderId="69" xfId="0" applyNumberFormat="1" applyFont="1" applyFill="1" applyBorder="1" applyAlignment="1" applyProtection="1">
      <alignment horizontal="right" vertical="center"/>
    </xf>
    <xf numFmtId="3" fontId="9" fillId="3" borderId="41" xfId="0" applyNumberFormat="1" applyFont="1" applyFill="1" applyBorder="1" applyAlignment="1" applyProtection="1">
      <alignment horizontal="right" vertical="center"/>
    </xf>
    <xf numFmtId="3" fontId="11" fillId="3" borderId="70" xfId="0" applyNumberFormat="1" applyFont="1" applyFill="1" applyBorder="1" applyProtection="1"/>
    <xf numFmtId="0" fontId="6" fillId="3" borderId="71" xfId="0" applyFont="1" applyFill="1" applyBorder="1" applyAlignment="1" applyProtection="1">
      <alignment vertical="center"/>
    </xf>
    <xf numFmtId="3" fontId="9" fillId="3" borderId="69" xfId="2" applyNumberFormat="1" applyFont="1" applyFill="1" applyBorder="1" applyProtection="1"/>
    <xf numFmtId="3" fontId="9" fillId="3" borderId="41" xfId="2" applyNumberFormat="1" applyFont="1" applyFill="1" applyBorder="1" applyProtection="1"/>
    <xf numFmtId="0" fontId="6" fillId="3" borderId="71" xfId="0" applyFont="1" applyFill="1" applyBorder="1" applyAlignment="1" applyProtection="1"/>
    <xf numFmtId="0" fontId="0" fillId="3" borderId="70" xfId="0" applyFill="1" applyBorder="1" applyAlignment="1" applyProtection="1"/>
    <xf numFmtId="3" fontId="9" fillId="3" borderId="70" xfId="0" applyNumberFormat="1" applyFont="1" applyFill="1" applyBorder="1" applyProtection="1"/>
    <xf numFmtId="3" fontId="11" fillId="3" borderId="70" xfId="0" applyNumberFormat="1" applyFont="1" applyFill="1" applyBorder="1" applyAlignment="1" applyProtection="1">
      <alignment vertical="center" wrapText="1"/>
    </xf>
    <xf numFmtId="3" fontId="11" fillId="3" borderId="72" xfId="0" applyNumberFormat="1" applyFont="1" applyFill="1" applyBorder="1" applyAlignment="1" applyProtection="1">
      <alignment vertical="center" wrapText="1"/>
    </xf>
    <xf numFmtId="0" fontId="4" fillId="3" borderId="73" xfId="1" applyFont="1" applyFill="1" applyBorder="1" applyAlignment="1" applyProtection="1"/>
    <xf numFmtId="3" fontId="4" fillId="4" borderId="46" xfId="1" applyNumberFormat="1" applyFont="1" applyFill="1" applyBorder="1" applyProtection="1"/>
    <xf numFmtId="3" fontId="4" fillId="4" borderId="39" xfId="1" applyNumberFormat="1" applyFont="1" applyFill="1" applyBorder="1" applyProtection="1"/>
    <xf numFmtId="0" fontId="4" fillId="4" borderId="7" xfId="1" applyFont="1" applyFill="1" applyBorder="1" applyAlignment="1">
      <alignment horizontal="center" vertical="center"/>
    </xf>
    <xf numFmtId="0" fontId="0" fillId="0" borderId="0" xfId="0" applyBorder="1"/>
    <xf numFmtId="0" fontId="14" fillId="4" borderId="74" xfId="1" applyFont="1" applyFill="1" applyBorder="1" applyAlignment="1">
      <alignment horizontal="center" vertical="center" wrapText="1"/>
    </xf>
    <xf numFmtId="4" fontId="9" fillId="0" borderId="12" xfId="0" applyNumberFormat="1" applyFont="1" applyBorder="1" applyAlignment="1">
      <alignment horizontal="center"/>
    </xf>
    <xf numFmtId="4" fontId="9" fillId="0" borderId="14" xfId="0" applyNumberFormat="1" applyFont="1" applyBorder="1" applyAlignment="1">
      <alignment horizontal="center"/>
    </xf>
    <xf numFmtId="0" fontId="0" fillId="0" borderId="14" xfId="0" applyBorder="1"/>
    <xf numFmtId="4" fontId="9" fillId="0" borderId="12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9" fillId="0" borderId="48" xfId="0" applyNumberFormat="1" applyFont="1" applyBorder="1" applyAlignment="1">
      <alignment horizontal="center"/>
    </xf>
    <xf numFmtId="3" fontId="18" fillId="5" borderId="45" xfId="0" applyNumberFormat="1" applyFont="1" applyFill="1" applyBorder="1" applyAlignment="1" applyProtection="1">
      <alignment vertical="center"/>
    </xf>
    <xf numFmtId="164" fontId="18" fillId="5" borderId="45" xfId="0" applyNumberFormat="1" applyFont="1" applyFill="1" applyBorder="1" applyAlignment="1" applyProtection="1">
      <alignment vertical="center"/>
    </xf>
    <xf numFmtId="3" fontId="9" fillId="0" borderId="12" xfId="0" applyNumberFormat="1" applyFont="1" applyBorder="1" applyAlignment="1" applyProtection="1">
      <alignment vertical="center"/>
    </xf>
    <xf numFmtId="3" fontId="9" fillId="0" borderId="14" xfId="0" applyNumberFormat="1" applyFont="1" applyBorder="1" applyAlignment="1" applyProtection="1">
      <alignment vertical="center"/>
    </xf>
    <xf numFmtId="164" fontId="9" fillId="0" borderId="12" xfId="0" applyNumberFormat="1" applyFont="1" applyBorder="1" applyAlignment="1" applyProtection="1">
      <alignment vertical="center"/>
    </xf>
    <xf numFmtId="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horizontal="right" vertical="center"/>
    </xf>
    <xf numFmtId="164" fontId="9" fillId="0" borderId="14" xfId="0" applyNumberFormat="1" applyFont="1" applyBorder="1" applyAlignment="1" applyProtection="1">
      <alignment vertical="center"/>
    </xf>
    <xf numFmtId="3" fontId="9" fillId="0" borderId="11" xfId="0" applyNumberFormat="1" applyFont="1" applyBorder="1" applyAlignment="1">
      <alignment horizontal="center"/>
    </xf>
    <xf numFmtId="3" fontId="9" fillId="0" borderId="13" xfId="0" applyNumberFormat="1" applyFont="1" applyBorder="1" applyAlignment="1">
      <alignment horizontal="center"/>
    </xf>
    <xf numFmtId="3" fontId="9" fillId="0" borderId="46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3" fontId="9" fillId="0" borderId="47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5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9" fillId="0" borderId="75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9" fillId="0" borderId="27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 vertical="center"/>
    </xf>
    <xf numFmtId="0" fontId="1" fillId="5" borderId="19" xfId="0" applyNumberFormat="1" applyFont="1" applyFill="1" applyBorder="1" applyAlignment="1">
      <alignment horizontal="center" vertical="center"/>
    </xf>
    <xf numFmtId="0" fontId="1" fillId="5" borderId="21" xfId="0" applyNumberFormat="1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3" fontId="11" fillId="5" borderId="19" xfId="0" applyNumberFormat="1" applyFont="1" applyFill="1" applyBorder="1" applyAlignment="1">
      <alignment horizontal="center" vertical="center"/>
    </xf>
    <xf numFmtId="0" fontId="11" fillId="5" borderId="19" xfId="0" applyNumberFormat="1" applyFont="1" applyFill="1" applyBorder="1" applyAlignment="1">
      <alignment horizontal="center" vertical="center"/>
    </xf>
    <xf numFmtId="3" fontId="11" fillId="5" borderId="21" xfId="0" applyNumberFormat="1" applyFont="1" applyFill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/>
    </xf>
    <xf numFmtId="3" fontId="9" fillId="0" borderId="45" xfId="0" applyNumberFormat="1" applyFont="1" applyBorder="1" applyAlignment="1">
      <alignment horizontal="center"/>
    </xf>
    <xf numFmtId="0" fontId="9" fillId="0" borderId="44" xfId="0" applyNumberFormat="1" applyFont="1" applyBorder="1" applyAlignment="1">
      <alignment horizontal="center"/>
    </xf>
    <xf numFmtId="0" fontId="9" fillId="0" borderId="45" xfId="0" applyNumberFormat="1" applyFont="1" applyBorder="1" applyAlignment="1">
      <alignment horizontal="center"/>
    </xf>
    <xf numFmtId="3" fontId="1" fillId="5" borderId="19" xfId="0" applyNumberFormat="1" applyFont="1" applyFill="1" applyBorder="1" applyAlignment="1">
      <alignment horizontal="center"/>
    </xf>
    <xf numFmtId="0" fontId="1" fillId="5" borderId="19" xfId="0" applyNumberFormat="1" applyFont="1" applyFill="1" applyBorder="1" applyAlignment="1">
      <alignment horizontal="center"/>
    </xf>
    <xf numFmtId="0" fontId="1" fillId="5" borderId="21" xfId="0" applyNumberFormat="1" applyFont="1" applyFill="1" applyBorder="1" applyAlignment="1">
      <alignment horizontal="center"/>
    </xf>
    <xf numFmtId="3" fontId="11" fillId="5" borderId="19" xfId="0" applyNumberFormat="1" applyFont="1" applyFill="1" applyBorder="1" applyAlignment="1">
      <alignment horizontal="center"/>
    </xf>
    <xf numFmtId="0" fontId="11" fillId="5" borderId="19" xfId="0" applyNumberFormat="1" applyFont="1" applyFill="1" applyBorder="1" applyAlignment="1">
      <alignment horizontal="center"/>
    </xf>
    <xf numFmtId="3" fontId="11" fillId="5" borderId="21" xfId="0" applyNumberFormat="1" applyFont="1" applyFill="1" applyBorder="1" applyAlignment="1">
      <alignment horizontal="center"/>
    </xf>
    <xf numFmtId="3" fontId="0" fillId="0" borderId="23" xfId="0" applyNumberFormat="1" applyFont="1" applyFill="1" applyBorder="1" applyAlignment="1">
      <alignment horizontal="center"/>
    </xf>
    <xf numFmtId="3" fontId="19" fillId="0" borderId="24" xfId="0" applyNumberFormat="1" applyFont="1" applyFill="1" applyBorder="1" applyAlignment="1">
      <alignment horizontal="center"/>
    </xf>
    <xf numFmtId="3" fontId="19" fillId="0" borderId="23" xfId="0" applyNumberFormat="1" applyFont="1" applyFill="1" applyBorder="1" applyAlignment="1">
      <alignment horizontal="center"/>
    </xf>
    <xf numFmtId="0" fontId="0" fillId="3" borderId="23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4" fontId="19" fillId="3" borderId="57" xfId="0" applyNumberFormat="1" applyFont="1" applyFill="1" applyBorder="1" applyAlignment="1">
      <alignment horizontal="center"/>
    </xf>
    <xf numFmtId="4" fontId="1" fillId="5" borderId="76" xfId="0" applyNumberFormat="1" applyFont="1" applyFill="1" applyBorder="1" applyAlignment="1">
      <alignment horizontal="center" vertical="center"/>
    </xf>
    <xf numFmtId="4" fontId="11" fillId="5" borderId="77" xfId="0" applyNumberFormat="1" applyFont="1" applyFill="1" applyBorder="1" applyAlignment="1">
      <alignment horizontal="center"/>
    </xf>
    <xf numFmtId="4" fontId="1" fillId="5" borderId="77" xfId="0" applyNumberFormat="1" applyFont="1" applyFill="1" applyBorder="1" applyAlignment="1">
      <alignment horizontal="center"/>
    </xf>
    <xf numFmtId="4" fontId="11" fillId="5" borderId="76" xfId="0" applyNumberFormat="1" applyFont="1" applyFill="1" applyBorder="1" applyAlignment="1">
      <alignment horizontal="center" vertical="center"/>
    </xf>
    <xf numFmtId="0" fontId="14" fillId="4" borderId="33" xfId="1" applyFont="1" applyFill="1" applyBorder="1" applyAlignment="1">
      <alignment horizontal="center" vertical="center" wrapText="1"/>
    </xf>
    <xf numFmtId="0" fontId="15" fillId="6" borderId="34" xfId="1" applyFont="1" applyFill="1" applyBorder="1" applyAlignment="1">
      <alignment horizontal="left" vertical="center"/>
    </xf>
    <xf numFmtId="0" fontId="0" fillId="0" borderId="0" xfId="0" applyFont="1" applyAlignment="1">
      <alignment vertical="top"/>
    </xf>
    <xf numFmtId="0" fontId="31" fillId="0" borderId="11" xfId="0" applyFont="1" applyBorder="1" applyAlignment="1">
      <alignment vertical="top" wrapText="1"/>
    </xf>
    <xf numFmtId="0" fontId="6" fillId="3" borderId="37" xfId="0" applyFont="1" applyFill="1" applyBorder="1" applyAlignment="1" applyProtection="1"/>
    <xf numFmtId="0" fontId="0" fillId="3" borderId="17" xfId="0" applyFill="1" applyBorder="1" applyAlignment="1" applyProtection="1"/>
    <xf numFmtId="3" fontId="11" fillId="5" borderId="78" xfId="0" applyNumberFormat="1" applyFont="1" applyFill="1" applyBorder="1" applyProtection="1"/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3" fontId="11" fillId="5" borderId="0" xfId="0" applyNumberFormat="1" applyFont="1" applyFill="1" applyBorder="1" applyAlignment="1">
      <alignment horizontal="center"/>
    </xf>
    <xf numFmtId="0" fontId="13" fillId="4" borderId="67" xfId="1" applyFont="1" applyFill="1" applyBorder="1" applyAlignment="1">
      <alignment horizontal="center" vertical="center"/>
    </xf>
    <xf numFmtId="0" fontId="0" fillId="0" borderId="79" xfId="0" applyBorder="1"/>
    <xf numFmtId="3" fontId="1" fillId="5" borderId="21" xfId="0" applyNumberFormat="1" applyFont="1" applyFill="1" applyBorder="1" applyAlignment="1">
      <alignment horizontal="center" vertical="center"/>
    </xf>
    <xf numFmtId="0" fontId="0" fillId="0" borderId="34" xfId="0" applyBorder="1"/>
    <xf numFmtId="0" fontId="1" fillId="5" borderId="80" xfId="0" applyNumberFormat="1" applyFont="1" applyFill="1" applyBorder="1" applyAlignment="1">
      <alignment horizontal="center" vertical="center"/>
    </xf>
    <xf numFmtId="3" fontId="9" fillId="0" borderId="46" xfId="0" applyNumberFormat="1" applyFont="1" applyBorder="1" applyAlignment="1">
      <alignment horizontal="center" vertical="center"/>
    </xf>
    <xf numFmtId="3" fontId="9" fillId="0" borderId="47" xfId="0" applyNumberFormat="1" applyFont="1" applyBorder="1" applyAlignment="1">
      <alignment horizontal="center" vertical="center"/>
    </xf>
    <xf numFmtId="3" fontId="11" fillId="5" borderId="26" xfId="0" applyNumberFormat="1" applyFont="1" applyFill="1" applyBorder="1" applyAlignment="1">
      <alignment horizontal="center" vertical="center"/>
    </xf>
    <xf numFmtId="3" fontId="1" fillId="5" borderId="21" xfId="0" applyNumberFormat="1" applyFont="1" applyFill="1" applyBorder="1" applyAlignment="1">
      <alignment horizontal="center"/>
    </xf>
    <xf numFmtId="3" fontId="19" fillId="0" borderId="52" xfId="0" applyNumberFormat="1" applyFont="1" applyFill="1" applyBorder="1" applyAlignment="1">
      <alignment horizontal="center"/>
    </xf>
    <xf numFmtId="3" fontId="19" fillId="0" borderId="62" xfId="0" applyNumberFormat="1" applyFont="1" applyFill="1" applyBorder="1" applyAlignment="1">
      <alignment horizontal="center"/>
    </xf>
    <xf numFmtId="3" fontId="19" fillId="0" borderId="37" xfId="0" applyNumberFormat="1" applyFont="1" applyFill="1" applyBorder="1" applyAlignment="1">
      <alignment horizontal="center"/>
    </xf>
    <xf numFmtId="3" fontId="1" fillId="5" borderId="26" xfId="0" applyNumberFormat="1" applyFont="1" applyFill="1" applyBorder="1" applyAlignment="1">
      <alignment horizontal="center"/>
    </xf>
    <xf numFmtId="0" fontId="1" fillId="5" borderId="26" xfId="0" applyNumberFormat="1" applyFont="1" applyFill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/>
    </xf>
    <xf numFmtId="3" fontId="9" fillId="0" borderId="56" xfId="0" applyNumberFormat="1" applyFont="1" applyBorder="1" applyAlignment="1">
      <alignment horizontal="center"/>
    </xf>
    <xf numFmtId="3" fontId="9" fillId="0" borderId="81" xfId="0" applyNumberFormat="1" applyFont="1" applyBorder="1" applyAlignment="1">
      <alignment horizontal="center"/>
    </xf>
    <xf numFmtId="3" fontId="19" fillId="0" borderId="43" xfId="0" applyNumberFormat="1" applyFont="1" applyFill="1" applyBorder="1" applyAlignment="1">
      <alignment horizontal="center"/>
    </xf>
    <xf numFmtId="3" fontId="19" fillId="0" borderId="44" xfId="0" applyNumberFormat="1" applyFont="1" applyFill="1" applyBorder="1" applyAlignment="1">
      <alignment horizontal="center"/>
    </xf>
    <xf numFmtId="3" fontId="19" fillId="0" borderId="45" xfId="0" applyNumberFormat="1" applyFont="1" applyFill="1" applyBorder="1" applyAlignment="1">
      <alignment horizontal="center"/>
    </xf>
    <xf numFmtId="3" fontId="11" fillId="5" borderId="24" xfId="0" applyNumberFormat="1" applyFont="1" applyFill="1" applyBorder="1" applyAlignment="1">
      <alignment horizontal="center"/>
    </xf>
    <xf numFmtId="3" fontId="9" fillId="3" borderId="44" xfId="0" applyNumberFormat="1" applyFont="1" applyFill="1" applyBorder="1"/>
    <xf numFmtId="4" fontId="0" fillId="3" borderId="23" xfId="0" applyNumberFormat="1" applyFont="1" applyFill="1" applyBorder="1" applyAlignment="1">
      <alignment horizontal="center"/>
    </xf>
    <xf numFmtId="165" fontId="9" fillId="3" borderId="44" xfId="0" applyNumberFormat="1" applyFont="1" applyFill="1" applyBorder="1" applyAlignment="1">
      <alignment horizontal="center" vertical="center" wrapText="1"/>
    </xf>
    <xf numFmtId="3" fontId="19" fillId="3" borderId="37" xfId="0" applyNumberFormat="1" applyFont="1" applyFill="1" applyBorder="1" applyAlignment="1">
      <alignment horizontal="center"/>
    </xf>
    <xf numFmtId="3" fontId="19" fillId="3" borderId="44" xfId="0" applyNumberFormat="1" applyFont="1" applyFill="1" applyBorder="1" applyAlignment="1">
      <alignment horizontal="center"/>
    </xf>
    <xf numFmtId="3" fontId="11" fillId="3" borderId="20" xfId="0" applyNumberFormat="1" applyFont="1" applyFill="1" applyBorder="1"/>
    <xf numFmtId="1" fontId="9" fillId="3" borderId="11" xfId="2" applyNumberFormat="1" applyFont="1" applyFill="1" applyBorder="1" applyProtection="1"/>
    <xf numFmtId="1" fontId="9" fillId="3" borderId="0" xfId="2" applyNumberFormat="1" applyFont="1" applyFill="1" applyBorder="1" applyProtection="1"/>
    <xf numFmtId="3" fontId="18" fillId="3" borderId="45" xfId="0" applyNumberFormat="1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0" fillId="3" borderId="23" xfId="0" applyNumberFormat="1" applyFont="1" applyFill="1" applyBorder="1" applyAlignment="1">
      <alignment horizontal="center"/>
    </xf>
    <xf numFmtId="3" fontId="0" fillId="3" borderId="23" xfId="0" applyNumberFormat="1" applyFont="1" applyFill="1" applyBorder="1" applyAlignment="1">
      <alignment horizontal="center"/>
    </xf>
    <xf numFmtId="0" fontId="19" fillId="3" borderId="24" xfId="0" applyNumberFormat="1" applyFont="1" applyFill="1" applyBorder="1" applyAlignment="1">
      <alignment horizontal="center"/>
    </xf>
    <xf numFmtId="0" fontId="3" fillId="4" borderId="0" xfId="1" applyFont="1" applyFill="1" applyBorder="1" applyAlignment="1" applyProtection="1">
      <alignment horizontal="center" vertical="center"/>
    </xf>
    <xf numFmtId="0" fontId="13" fillId="4" borderId="39" xfId="1" applyFont="1" applyFill="1" applyBorder="1" applyAlignment="1">
      <alignment horizontal="center"/>
    </xf>
    <xf numFmtId="0" fontId="13" fillId="4" borderId="31" xfId="1" applyFont="1" applyFill="1" applyBorder="1" applyAlignment="1">
      <alignment horizontal="center"/>
    </xf>
    <xf numFmtId="0" fontId="32" fillId="0" borderId="0" xfId="0" applyFont="1" applyAlignment="1">
      <alignment horizontal="right" vertical="center" wrapText="1"/>
    </xf>
    <xf numFmtId="166" fontId="0" fillId="0" borderId="0" xfId="0" applyNumberFormat="1"/>
    <xf numFmtId="0" fontId="32" fillId="7" borderId="0" xfId="0" applyFont="1" applyFill="1" applyAlignment="1">
      <alignment horizontal="right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4" borderId="3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4" borderId="51" xfId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 wrapText="1"/>
    </xf>
    <xf numFmtId="10" fontId="0" fillId="3" borderId="0" xfId="3" applyNumberFormat="1" applyFont="1" applyFill="1"/>
    <xf numFmtId="10" fontId="0" fillId="0" borderId="0" xfId="3" applyNumberFormat="1" applyFont="1"/>
    <xf numFmtId="0" fontId="4" fillId="4" borderId="82" xfId="1" applyFont="1" applyFill="1" applyBorder="1" applyAlignment="1" applyProtection="1">
      <alignment horizontal="center" vertical="center"/>
    </xf>
    <xf numFmtId="3" fontId="9" fillId="5" borderId="43" xfId="0" applyNumberFormat="1" applyFont="1" applyFill="1" applyBorder="1"/>
    <xf numFmtId="3" fontId="9" fillId="5" borderId="84" xfId="0" applyNumberFormat="1" applyFont="1" applyFill="1" applyBorder="1"/>
    <xf numFmtId="0" fontId="4" fillId="4" borderId="67" xfId="1" applyFont="1" applyFill="1" applyBorder="1" applyAlignment="1" applyProtection="1">
      <alignment horizontal="center" vertical="center"/>
    </xf>
    <xf numFmtId="0" fontId="4" fillId="4" borderId="36" xfId="1" applyFont="1" applyFill="1" applyBorder="1" applyAlignment="1">
      <alignment horizontal="center" vertical="center"/>
    </xf>
    <xf numFmtId="0" fontId="4" fillId="4" borderId="0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>
      <alignment vertical="center"/>
    </xf>
    <xf numFmtId="0" fontId="0" fillId="0" borderId="86" xfId="0" applyBorder="1"/>
    <xf numFmtId="0" fontId="3" fillId="4" borderId="31" xfId="1" applyFont="1" applyFill="1" applyBorder="1" applyAlignment="1">
      <alignment vertical="center"/>
    </xf>
    <xf numFmtId="0" fontId="4" fillId="4" borderId="89" xfId="1" applyFont="1" applyFill="1" applyBorder="1" applyAlignment="1" applyProtection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4" fontId="33" fillId="0" borderId="0" xfId="0" applyNumberFormat="1" applyFont="1" applyBorder="1" applyAlignment="1">
      <alignment horizontal="center"/>
    </xf>
    <xf numFmtId="0" fontId="34" fillId="3" borderId="23" xfId="0" applyFont="1" applyFill="1" applyBorder="1" applyAlignment="1" applyProtection="1">
      <alignment vertical="center"/>
    </xf>
    <xf numFmtId="0" fontId="34" fillId="3" borderId="23" xfId="0" applyFont="1" applyFill="1" applyBorder="1" applyAlignment="1" applyProtection="1"/>
    <xf numFmtId="0" fontId="19" fillId="3" borderId="19" xfId="0" applyFont="1" applyFill="1" applyBorder="1" applyAlignment="1" applyProtection="1"/>
    <xf numFmtId="3" fontId="11" fillId="5" borderId="45" xfId="0" applyNumberFormat="1" applyFont="1" applyFill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  <xf numFmtId="164" fontId="11" fillId="5" borderId="45" xfId="0" applyNumberFormat="1" applyFont="1" applyFill="1" applyBorder="1" applyAlignment="1" applyProtection="1">
      <alignment vertical="center"/>
    </xf>
    <xf numFmtId="164" fontId="11" fillId="5" borderId="48" xfId="0" applyNumberFormat="1" applyFont="1" applyFill="1" applyBorder="1" applyAlignment="1" applyProtection="1">
      <alignment vertical="center"/>
    </xf>
    <xf numFmtId="4" fontId="9" fillId="0" borderId="11" xfId="0" applyNumberFormat="1" applyFont="1" applyFill="1" applyBorder="1" applyAlignment="1">
      <alignment horizontal="center"/>
    </xf>
    <xf numFmtId="4" fontId="9" fillId="0" borderId="13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>
      <alignment horizontal="center"/>
    </xf>
    <xf numFmtId="4" fontId="9" fillId="0" borderId="17" xfId="0" applyNumberFormat="1" applyFont="1" applyFill="1" applyBorder="1" applyAlignment="1">
      <alignment horizontal="center"/>
    </xf>
    <xf numFmtId="4" fontId="9" fillId="0" borderId="27" xfId="0" applyNumberFormat="1" applyFont="1" applyFill="1" applyBorder="1" applyAlignment="1">
      <alignment horizontal="center"/>
    </xf>
    <xf numFmtId="0" fontId="19" fillId="0" borderId="0" xfId="0" applyFont="1" applyFill="1"/>
    <xf numFmtId="4" fontId="9" fillId="0" borderId="11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9" fillId="0" borderId="44" xfId="0" applyNumberFormat="1" applyFont="1" applyFill="1" applyBorder="1" applyAlignment="1">
      <alignment horizontal="center"/>
    </xf>
    <xf numFmtId="4" fontId="9" fillId="0" borderId="45" xfId="0" applyNumberFormat="1" applyFont="1" applyFill="1" applyBorder="1" applyAlignment="1">
      <alignment horizontal="center"/>
    </xf>
    <xf numFmtId="4" fontId="19" fillId="0" borderId="23" xfId="0" applyNumberFormat="1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165" fontId="9" fillId="0" borderId="46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165" fontId="9" fillId="0" borderId="47" xfId="0" applyNumberFormat="1" applyFont="1" applyFill="1" applyBorder="1" applyAlignment="1">
      <alignment horizontal="center" vertical="center" wrapText="1"/>
    </xf>
    <xf numFmtId="165" fontId="9" fillId="0" borderId="61" xfId="0" applyNumberFormat="1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/>
    </xf>
    <xf numFmtId="3" fontId="9" fillId="0" borderId="11" xfId="0" applyNumberFormat="1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9" fillId="0" borderId="15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27" xfId="0" applyNumberFormat="1" applyFont="1" applyFill="1" applyBorder="1" applyAlignment="1">
      <alignment horizont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44" xfId="0" applyNumberFormat="1" applyFont="1" applyFill="1" applyBorder="1" applyAlignment="1">
      <alignment horizontal="center"/>
    </xf>
    <xf numFmtId="3" fontId="9" fillId="0" borderId="44" xfId="0" applyNumberFormat="1" applyFont="1" applyFill="1" applyBorder="1" applyAlignment="1">
      <alignment horizontal="center"/>
    </xf>
    <xf numFmtId="0" fontId="9" fillId="0" borderId="45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/>
    </xf>
    <xf numFmtId="3" fontId="19" fillId="0" borderId="0" xfId="0" applyNumberFormat="1" applyFont="1" applyFill="1"/>
    <xf numFmtId="3" fontId="9" fillId="0" borderId="1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/>
    </xf>
    <xf numFmtId="3" fontId="9" fillId="0" borderId="55" xfId="0" applyNumberFormat="1" applyFont="1" applyFill="1" applyBorder="1" applyAlignment="1">
      <alignment horizontal="center"/>
    </xf>
    <xf numFmtId="3" fontId="9" fillId="0" borderId="56" xfId="0" applyNumberFormat="1" applyFont="1" applyFill="1" applyBorder="1" applyAlignment="1">
      <alignment horizontal="center"/>
    </xf>
    <xf numFmtId="3" fontId="9" fillId="0" borderId="81" xfId="0" applyNumberFormat="1" applyFont="1" applyFill="1" applyBorder="1" applyAlignment="1">
      <alignment horizontal="center"/>
    </xf>
    <xf numFmtId="0" fontId="19" fillId="0" borderId="23" xfId="0" applyNumberFormat="1" applyFont="1" applyFill="1" applyBorder="1" applyAlignment="1">
      <alignment horizont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4" borderId="51" xfId="1" applyFont="1" applyFill="1" applyBorder="1" applyAlignment="1">
      <alignment horizontal="center" vertical="center"/>
    </xf>
    <xf numFmtId="0" fontId="0" fillId="3" borderId="0" xfId="0" applyNumberFormat="1" applyFill="1"/>
    <xf numFmtId="0" fontId="3" fillId="4" borderId="3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vertical="center"/>
    </xf>
    <xf numFmtId="0" fontId="3" fillId="4" borderId="47" xfId="1" applyFont="1" applyFill="1" applyBorder="1" applyAlignment="1">
      <alignment vertical="center"/>
    </xf>
    <xf numFmtId="164" fontId="36" fillId="0" borderId="94" xfId="0" applyNumberFormat="1" applyFont="1" applyFill="1" applyBorder="1"/>
    <xf numFmtId="164" fontId="36" fillId="0" borderId="57" xfId="0" applyNumberFormat="1" applyFont="1" applyFill="1" applyBorder="1"/>
    <xf numFmtId="164" fontId="36" fillId="0" borderId="95" xfId="0" applyNumberFormat="1" applyFont="1" applyFill="1" applyBorder="1"/>
    <xf numFmtId="164" fontId="36" fillId="0" borderId="48" xfId="0" applyNumberFormat="1" applyFont="1" applyFill="1" applyBorder="1"/>
    <xf numFmtId="164" fontId="36" fillId="0" borderId="96" xfId="0" applyNumberFormat="1" applyFont="1" applyFill="1" applyBorder="1"/>
    <xf numFmtId="164" fontId="36" fillId="0" borderId="97" xfId="0" applyNumberFormat="1" applyFont="1" applyFill="1" applyBorder="1"/>
    <xf numFmtId="164" fontId="36" fillId="0" borderId="45" xfId="0" applyNumberFormat="1" applyFont="1" applyFill="1" applyBorder="1"/>
    <xf numFmtId="0" fontId="9" fillId="0" borderId="37" xfId="0" applyFont="1" applyFill="1" applyBorder="1" applyAlignment="1">
      <alignment horizontal="center" vertical="center" wrapText="1"/>
    </xf>
    <xf numFmtId="4" fontId="35" fillId="5" borderId="19" xfId="0" applyNumberFormat="1" applyFont="1" applyFill="1" applyBorder="1" applyAlignment="1">
      <alignment horizontal="center" vertical="center"/>
    </xf>
    <xf numFmtId="4" fontId="35" fillId="5" borderId="21" xfId="0" applyNumberFormat="1" applyFont="1" applyFill="1" applyBorder="1" applyAlignment="1">
      <alignment horizontal="center" vertical="center"/>
    </xf>
    <xf numFmtId="4" fontId="35" fillId="5" borderId="19" xfId="0" applyNumberFormat="1" applyFont="1" applyFill="1" applyBorder="1" applyAlignment="1">
      <alignment horizontal="center"/>
    </xf>
    <xf numFmtId="4" fontId="35" fillId="5" borderId="21" xfId="0" applyNumberFormat="1" applyFont="1" applyFill="1" applyBorder="1" applyAlignment="1">
      <alignment horizontal="center"/>
    </xf>
    <xf numFmtId="3" fontId="11" fillId="5" borderId="19" xfId="0" applyNumberFormat="1" applyFont="1" applyFill="1" applyBorder="1" applyAlignment="1">
      <alignment wrapText="1"/>
    </xf>
    <xf numFmtId="0" fontId="6" fillId="0" borderId="43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/>
    </xf>
    <xf numFmtId="0" fontId="6" fillId="0" borderId="47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left" vertical="center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67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40" xfId="1" applyFont="1" applyFill="1" applyBorder="1" applyAlignment="1">
      <alignment horizontal="center"/>
    </xf>
    <xf numFmtId="0" fontId="3" fillId="4" borderId="50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41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 vertical="center"/>
    </xf>
    <xf numFmtId="0" fontId="13" fillId="4" borderId="35" xfId="1" applyFont="1" applyFill="1" applyBorder="1" applyAlignment="1">
      <alignment horizontal="center" vertical="center"/>
    </xf>
    <xf numFmtId="0" fontId="13" fillId="4" borderId="83" xfId="1" applyFont="1" applyFill="1" applyBorder="1" applyAlignment="1">
      <alignment horizontal="center" vertical="center"/>
    </xf>
    <xf numFmtId="0" fontId="13" fillId="4" borderId="85" xfId="1" applyFont="1" applyFill="1" applyBorder="1" applyAlignment="1">
      <alignment horizontal="center" vertical="center"/>
    </xf>
    <xf numFmtId="0" fontId="13" fillId="4" borderId="90" xfId="1" applyFont="1" applyFill="1" applyBorder="1" applyAlignment="1">
      <alignment horizontal="center"/>
    </xf>
    <xf numFmtId="0" fontId="13" fillId="4" borderId="67" xfId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center" vertical="center"/>
    </xf>
    <xf numFmtId="0" fontId="13" fillId="4" borderId="59" xfId="1" applyFont="1" applyFill="1" applyBorder="1" applyAlignment="1">
      <alignment horizontal="center" wrapText="1"/>
    </xf>
    <xf numFmtId="0" fontId="13" fillId="4" borderId="60" xfId="1" applyFont="1" applyFill="1" applyBorder="1" applyAlignment="1">
      <alignment horizontal="center" wrapText="1"/>
    </xf>
    <xf numFmtId="0" fontId="4" fillId="4" borderId="87" xfId="1" applyFont="1" applyFill="1" applyBorder="1" applyAlignment="1">
      <alignment horizontal="center" wrapText="1"/>
    </xf>
    <xf numFmtId="0" fontId="4" fillId="4" borderId="88" xfId="1" applyFont="1" applyFill="1" applyBorder="1" applyAlignment="1">
      <alignment horizontal="center" wrapText="1"/>
    </xf>
    <xf numFmtId="0" fontId="4" fillId="4" borderId="91" xfId="1" applyFont="1" applyFill="1" applyBorder="1" applyAlignment="1">
      <alignment horizontal="center" vertical="center"/>
    </xf>
    <xf numFmtId="0" fontId="4" fillId="4" borderId="92" xfId="1" applyFont="1" applyFill="1" applyBorder="1" applyAlignment="1">
      <alignment horizontal="center" vertical="center"/>
    </xf>
    <xf numFmtId="0" fontId="4" fillId="4" borderId="93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51" xfId="1" applyFont="1" applyFill="1" applyBorder="1" applyAlignment="1">
      <alignment horizontal="center" vertical="center"/>
    </xf>
    <xf numFmtId="0" fontId="3" fillId="4" borderId="47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50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67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3" fillId="4" borderId="47" xfId="1" applyFont="1" applyFill="1" applyBorder="1" applyAlignment="1" applyProtection="1">
      <alignment horizontal="center" vertical="center"/>
    </xf>
    <xf numFmtId="0" fontId="0" fillId="3" borderId="11" xfId="0" applyNumberFormat="1" applyFill="1" applyBorder="1" applyAlignment="1">
      <alignment horizontal="justify" vertical="top" wrapText="1"/>
    </xf>
    <xf numFmtId="0" fontId="0" fillId="3" borderId="0" xfId="0" applyNumberFormat="1" applyFill="1" applyAlignment="1">
      <alignment horizontal="justify" vertical="top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13" fillId="4" borderId="40" xfId="1" applyFont="1" applyFill="1" applyBorder="1" applyAlignment="1" applyProtection="1">
      <alignment horizontal="center" vertical="center" wrapText="1"/>
    </xf>
    <xf numFmtId="0" fontId="13" fillId="4" borderId="41" xfId="1" applyFont="1" applyFill="1" applyBorder="1" applyAlignment="1" applyProtection="1">
      <alignment horizontal="center" vertical="center" wrapText="1"/>
    </xf>
    <xf numFmtId="0" fontId="4" fillId="4" borderId="86" xfId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 applyProtection="1">
      <alignment horizontal="center" vertical="center" wrapText="1"/>
    </xf>
    <xf numFmtId="0" fontId="13" fillId="4" borderId="39" xfId="1" applyFont="1" applyFill="1" applyBorder="1" applyAlignment="1">
      <alignment horizontal="center"/>
    </xf>
    <xf numFmtId="0" fontId="13" fillId="4" borderId="31" xfId="1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1" xfId="0" applyBorder="1" applyAlignment="1"/>
    <xf numFmtId="0" fontId="0" fillId="0" borderId="3" xfId="0" applyBorder="1" applyAlignment="1">
      <alignment horizontal="center" vertical="center"/>
    </xf>
    <xf numFmtId="3" fontId="35" fillId="5" borderId="19" xfId="0" applyNumberFormat="1" applyFont="1" applyFill="1" applyBorder="1" applyAlignment="1">
      <alignment horizontal="center"/>
    </xf>
    <xf numFmtId="3" fontId="35" fillId="5" borderId="21" xfId="0" applyNumberFormat="1" applyFont="1" applyFill="1" applyBorder="1" applyAlignment="1">
      <alignment horizontal="center"/>
    </xf>
    <xf numFmtId="3" fontId="35" fillId="5" borderId="26" xfId="0" applyNumberFormat="1" applyFont="1" applyFill="1" applyBorder="1" applyAlignment="1">
      <alignment horizontal="center"/>
    </xf>
    <xf numFmtId="3" fontId="35" fillId="5" borderId="17" xfId="0" applyNumberFormat="1" applyFont="1" applyFill="1" applyBorder="1" applyAlignment="1">
      <alignment horizontal="center" vertical="center"/>
    </xf>
    <xf numFmtId="0" fontId="35" fillId="5" borderId="17" xfId="0" applyNumberFormat="1" applyFont="1" applyFill="1" applyBorder="1" applyAlignment="1">
      <alignment horizontal="center" vertical="center"/>
    </xf>
    <xf numFmtId="0" fontId="35" fillId="5" borderId="27" xfId="0" applyNumberFormat="1" applyFont="1" applyFill="1" applyBorder="1" applyAlignment="1">
      <alignment horizontal="center" vertical="center"/>
    </xf>
    <xf numFmtId="3" fontId="35" fillId="5" borderId="19" xfId="0" applyNumberFormat="1" applyFont="1" applyFill="1" applyBorder="1" applyAlignment="1">
      <alignment horizontal="center" vertical="center"/>
    </xf>
    <xf numFmtId="3" fontId="35" fillId="5" borderId="21" xfId="0" applyNumberFormat="1" applyFont="1" applyFill="1" applyBorder="1" applyAlignment="1">
      <alignment horizontal="center" vertical="center"/>
    </xf>
  </cellXfs>
  <cellStyles count="25">
    <cellStyle name="Акцент1" xfId="1" builtinId="29"/>
    <cellStyle name="Обычный" xfId="0" builtinId="0"/>
    <cellStyle name="Обычный 2" xfId="5"/>
    <cellStyle name="Обычный 2 2" xfId="12"/>
    <cellStyle name="Обычный 2 3" xfId="19"/>
    <cellStyle name="Обычный 2 3 2" xfId="22"/>
    <cellStyle name="Обычный 3" xfId="4"/>
    <cellStyle name="Обычный 3 2" xfId="13"/>
    <cellStyle name="Обычный 4" xfId="6"/>
    <cellStyle name="Обычный 4 2" xfId="14"/>
    <cellStyle name="Обычный 5" xfId="7"/>
    <cellStyle name="Обычный 5 2" xfId="16"/>
    <cellStyle name="Обычный 6" xfId="8"/>
    <cellStyle name="Обычный 6 2" xfId="17"/>
    <cellStyle name="Обычный 7" xfId="9"/>
    <cellStyle name="Обычный 7 2" xfId="18"/>
    <cellStyle name="Обычный 8" xfId="11"/>
    <cellStyle name="Обычный 9" xfId="15"/>
    <cellStyle name="Обычный_Лист1" xfId="2"/>
    <cellStyle name="Процентный" xfId="3" builtinId="5"/>
    <cellStyle name="Процентный 2" xfId="20"/>
    <cellStyle name="Процентный 2 2" xfId="23"/>
    <cellStyle name="Финансовый 2" xfId="10"/>
    <cellStyle name="Финансовый 3" xfId="21"/>
    <cellStyle name="Финансовый 3 2" xfId="24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R/DKU/OAK/SCM/IR/IR%20&#1084;&#1072;&#1090;&#1077;&#1088;&#1080;&#1072;&#1083;&#1099;/2023/&#1087;&#1088;&#1086;&#1080;&#1079;&#1074;&#1086;&#1076;&#1089;&#1090;&#1074;&#1086;/2.%20&#1086;&#1090;&#1074;&#1077;&#1090;&#1099;%20&#1080;&#1089;&#1087;&#1086;&#1083;&#1085;&#1080;&#1090;&#1077;&#1083;&#1077;&#1081;/&#1055;&#1088;&#1086;&#1080;&#1079;&#1074;&#1086;&#1076;&#1089;&#1090;&#1074;&#1086;%20&#1080;%20&#1088;&#1072;&#1089;&#1093;&#1086;&#1076;%20&#1090;&#1086;&#1087;&#1083;&#1080;&#1074;&#1072;%20&#1058;&#1043;&#1050;-1%20&#1087;&#1086;&#1089;&#1090;&#1072;&#1085;&#1094;&#1080;&#1086;&#1085;&#1085;&#1086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2 месяца"/>
      <sheetName val="март"/>
      <sheetName val="1 квартал"/>
    </sheetNames>
    <sheetDataSet>
      <sheetData sheetId="0">
        <row r="95">
          <cell r="B95">
            <v>109701.85799999999</v>
          </cell>
        </row>
        <row r="100">
          <cell r="B100">
            <v>100483.825</v>
          </cell>
        </row>
      </sheetData>
      <sheetData sheetId="1">
        <row r="40">
          <cell r="B40">
            <v>28518.621999999999</v>
          </cell>
        </row>
        <row r="44">
          <cell r="B44">
            <v>82383.331000000006</v>
          </cell>
        </row>
        <row r="55">
          <cell r="B55">
            <v>18497.115000000002</v>
          </cell>
        </row>
        <row r="95">
          <cell r="B95">
            <v>125200.038</v>
          </cell>
        </row>
        <row r="100">
          <cell r="B100">
            <v>99376.994000000006</v>
          </cell>
        </row>
      </sheetData>
      <sheetData sheetId="2"/>
      <sheetData sheetId="3">
        <row r="40">
          <cell r="B40">
            <v>36447.22</v>
          </cell>
        </row>
        <row r="44">
          <cell r="B44">
            <v>98936.202000000005</v>
          </cell>
        </row>
        <row r="95">
          <cell r="B95">
            <v>135966.59899999999</v>
          </cell>
        </row>
        <row r="100">
          <cell r="B100">
            <v>92706.797999999995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zoomScale="85" zoomScaleNormal="85" workbookViewId="0">
      <pane xSplit="1" ySplit="2" topLeftCell="Z3" activePane="bottomRight" state="frozen"/>
      <selection pane="topRight" activeCell="B1" sqref="B1"/>
      <selection pane="bottomLeft" activeCell="A3" sqref="A3"/>
      <selection pane="bottomRight" activeCell="AP21" sqref="AP21"/>
    </sheetView>
  </sheetViews>
  <sheetFormatPr defaultColWidth="9.140625" defaultRowHeight="15" x14ac:dyDescent="0.25"/>
  <cols>
    <col min="1" max="1" width="50.85546875" style="41" bestFit="1" customWidth="1"/>
    <col min="2" max="2" width="12.5703125" style="41" customWidth="1"/>
    <col min="3" max="3" width="12.85546875" style="41" customWidth="1"/>
    <col min="4" max="4" width="12.7109375" style="41" customWidth="1"/>
    <col min="5" max="5" width="13" style="41" customWidth="1"/>
    <col min="6" max="6" width="12.85546875" style="41" customWidth="1"/>
    <col min="7" max="7" width="11.85546875" style="41" customWidth="1"/>
    <col min="8" max="8" width="12.7109375" style="41" customWidth="1"/>
    <col min="9" max="9" width="12.140625" style="41" customWidth="1"/>
    <col min="10" max="10" width="12.7109375" style="41" customWidth="1"/>
    <col min="11" max="11" width="13.5703125" style="41" customWidth="1"/>
    <col min="12" max="12" width="11.85546875" style="41" customWidth="1"/>
    <col min="13" max="13" width="11.42578125" style="41" customWidth="1"/>
    <col min="14" max="14" width="11.7109375" style="41" customWidth="1"/>
    <col min="15" max="15" width="12.85546875" style="41" customWidth="1"/>
    <col min="16" max="16" width="11.7109375" style="41" customWidth="1"/>
    <col min="17" max="17" width="12" style="41" customWidth="1"/>
    <col min="18" max="18" width="14.7109375" style="41" customWidth="1"/>
    <col min="19" max="19" width="13.140625" style="41" customWidth="1"/>
    <col min="20" max="39" width="15.28515625" style="41" customWidth="1"/>
    <col min="40" max="40" width="9" style="41" customWidth="1"/>
    <col min="41" max="16384" width="9.140625" style="41"/>
  </cols>
  <sheetData>
    <row r="1" spans="1:39" ht="21" x14ac:dyDescent="0.25">
      <c r="A1" s="420" t="s">
        <v>0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311"/>
      <c r="V1" s="311"/>
      <c r="W1" s="311"/>
      <c r="X1" s="311"/>
      <c r="Y1" s="319"/>
      <c r="Z1" s="319"/>
      <c r="AA1" s="319"/>
      <c r="AB1" s="319"/>
      <c r="AC1" s="311"/>
      <c r="AD1" s="393"/>
      <c r="AE1" s="393"/>
      <c r="AF1" s="393"/>
      <c r="AG1" s="393"/>
      <c r="AH1" s="393"/>
      <c r="AI1" s="398"/>
      <c r="AJ1" s="398"/>
      <c r="AK1" s="398"/>
      <c r="AL1" s="398"/>
      <c r="AM1" s="398"/>
    </row>
    <row r="2" spans="1:39" ht="21" x14ac:dyDescent="0.25">
      <c r="A2" s="422"/>
      <c r="B2" s="424">
        <v>2022</v>
      </c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4">
        <v>2023</v>
      </c>
      <c r="V2" s="425"/>
      <c r="W2" s="425"/>
      <c r="X2" s="425"/>
      <c r="Y2" s="425"/>
      <c r="Z2" s="425"/>
      <c r="AA2" s="425"/>
      <c r="AB2" s="425"/>
      <c r="AC2" s="425"/>
      <c r="AD2" s="392"/>
      <c r="AE2" s="392"/>
      <c r="AF2" s="392"/>
      <c r="AG2" s="392"/>
      <c r="AH2" s="392"/>
      <c r="AI2" s="397"/>
      <c r="AJ2" s="397"/>
      <c r="AK2" s="397"/>
      <c r="AL2" s="397"/>
      <c r="AM2" s="397"/>
    </row>
    <row r="3" spans="1:39" ht="15.75" x14ac:dyDescent="0.25">
      <c r="A3" s="423"/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7" t="s">
        <v>6</v>
      </c>
      <c r="H3" s="47" t="s">
        <v>7</v>
      </c>
      <c r="I3" s="46" t="s">
        <v>8</v>
      </c>
      <c r="J3" s="46" t="s">
        <v>9</v>
      </c>
      <c r="K3" s="46" t="s">
        <v>10</v>
      </c>
      <c r="L3" s="46" t="s">
        <v>11</v>
      </c>
      <c r="M3" s="46" t="s">
        <v>12</v>
      </c>
      <c r="N3" s="46" t="s">
        <v>13</v>
      </c>
      <c r="O3" s="46" t="s">
        <v>14</v>
      </c>
      <c r="P3" s="46" t="s">
        <v>15</v>
      </c>
      <c r="Q3" s="46" t="s">
        <v>16</v>
      </c>
      <c r="R3" s="46" t="s">
        <v>17</v>
      </c>
      <c r="S3" s="46" t="s">
        <v>18</v>
      </c>
      <c r="T3" s="178">
        <v>2022</v>
      </c>
      <c r="U3" s="329" t="s">
        <v>1</v>
      </c>
      <c r="V3" s="318" t="s">
        <v>2</v>
      </c>
      <c r="W3" s="318" t="s">
        <v>3</v>
      </c>
      <c r="X3" s="326" t="s">
        <v>4</v>
      </c>
      <c r="Y3" s="329" t="s">
        <v>5</v>
      </c>
      <c r="Z3" s="318" t="s">
        <v>6</v>
      </c>
      <c r="AA3" s="318" t="s">
        <v>7</v>
      </c>
      <c r="AB3" s="326" t="s">
        <v>8</v>
      </c>
      <c r="AC3" s="318" t="s">
        <v>9</v>
      </c>
      <c r="AD3" s="318" t="s">
        <v>10</v>
      </c>
      <c r="AE3" s="318" t="s">
        <v>11</v>
      </c>
      <c r="AF3" s="318" t="s">
        <v>12</v>
      </c>
      <c r="AG3" s="318" t="s">
        <v>13</v>
      </c>
      <c r="AH3" s="46" t="s">
        <v>14</v>
      </c>
      <c r="AI3" s="179" t="s">
        <v>15</v>
      </c>
      <c r="AJ3" s="179" t="s">
        <v>16</v>
      </c>
      <c r="AK3" s="179" t="s">
        <v>17</v>
      </c>
      <c r="AL3" s="179" t="s">
        <v>106</v>
      </c>
      <c r="AM3" s="179">
        <v>2023</v>
      </c>
    </row>
    <row r="4" spans="1:39" ht="18.75" x14ac:dyDescent="0.25">
      <c r="A4" s="27" t="s">
        <v>19</v>
      </c>
      <c r="B4" s="28"/>
      <c r="C4" s="29"/>
      <c r="D4" s="29"/>
      <c r="E4" s="30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</row>
    <row r="5" spans="1:39" ht="15.75" x14ac:dyDescent="0.25">
      <c r="A5" s="8" t="s">
        <v>20</v>
      </c>
      <c r="B5" s="186">
        <v>80057.694000000003</v>
      </c>
      <c r="C5" s="182">
        <v>73308.509000000005</v>
      </c>
      <c r="D5" s="182">
        <v>79272.042000000001</v>
      </c>
      <c r="E5" s="22">
        <f t="shared" ref="E5:E15" si="0">SUM(B5:D5)</f>
        <v>232638.245</v>
      </c>
      <c r="F5" s="16">
        <v>65778.804999999993</v>
      </c>
      <c r="G5" s="16">
        <v>55440.188000000002</v>
      </c>
      <c r="H5" s="16">
        <v>0</v>
      </c>
      <c r="I5" s="22">
        <f t="shared" ref="I5:I15" si="1">SUM(F5:H5)</f>
        <v>121218.99299999999</v>
      </c>
      <c r="J5" s="22">
        <f t="shared" ref="J5:J15" si="2">E5+I5</f>
        <v>353857.23800000001</v>
      </c>
      <c r="K5" s="304">
        <v>360.80099999999999</v>
      </c>
      <c r="L5" s="16">
        <v>3444.076</v>
      </c>
      <c r="M5" s="16">
        <v>27878.184000000001</v>
      </c>
      <c r="N5" s="22">
        <f t="shared" ref="N5:N8" si="3">SUM(K5:M5)</f>
        <v>31683.061000000002</v>
      </c>
      <c r="O5" s="22">
        <f t="shared" ref="O5:O15" si="4">J5+N5</f>
        <v>385540.299</v>
      </c>
      <c r="P5" s="173">
        <v>72912.921000000002</v>
      </c>
      <c r="Q5" s="16">
        <v>81098.138000000006</v>
      </c>
      <c r="R5" s="16">
        <v>75748.883000000002</v>
      </c>
      <c r="S5" s="22">
        <f>SUM(P5:R5)</f>
        <v>229759.94200000001</v>
      </c>
      <c r="T5" s="22">
        <f t="shared" ref="T5" si="5">O5+S5</f>
        <v>615300.24100000004</v>
      </c>
      <c r="U5" s="16">
        <v>83528.168000000005</v>
      </c>
      <c r="V5" s="16">
        <v>78762.785000000003</v>
      </c>
      <c r="W5" s="16">
        <v>83152.023000000001</v>
      </c>
      <c r="X5" s="22">
        <f>SUM(U5:W5)</f>
        <v>245442.97600000002</v>
      </c>
      <c r="Y5" s="16">
        <v>74774.259000000005</v>
      </c>
      <c r="Z5" s="16">
        <v>31889.323</v>
      </c>
      <c r="AA5" s="16">
        <v>11144.156000000001</v>
      </c>
      <c r="AB5" s="22">
        <f>SUM(Y5:AA5)</f>
        <v>117807.73800000001</v>
      </c>
      <c r="AC5" s="22">
        <f>X5+AB5</f>
        <v>363250.71400000004</v>
      </c>
      <c r="AD5" s="16">
        <v>50.829000000000001</v>
      </c>
      <c r="AE5" s="16">
        <v>7663.1220000000003</v>
      </c>
      <c r="AF5" s="16">
        <v>43073.786</v>
      </c>
      <c r="AG5" s="22">
        <f t="shared" ref="AG5:AG15" si="6">SUM(AD5:AF5)</f>
        <v>50787.737000000001</v>
      </c>
      <c r="AH5" s="22">
        <f t="shared" ref="AH5:AH15" si="7">AC5+AG5</f>
        <v>414038.45100000006</v>
      </c>
      <c r="AI5" s="403">
        <v>78770.849000000002</v>
      </c>
      <c r="AJ5" s="404">
        <v>82707.282999999996</v>
      </c>
      <c r="AK5" s="404">
        <v>84865.39</v>
      </c>
      <c r="AL5" s="22">
        <f>SUM(AI5:AK5)</f>
        <v>246343.522</v>
      </c>
      <c r="AM5" s="22">
        <f>AH5+AL5</f>
        <v>660381.973</v>
      </c>
    </row>
    <row r="6" spans="1:39" ht="15.75" x14ac:dyDescent="0.25">
      <c r="A6" s="9" t="s">
        <v>21</v>
      </c>
      <c r="B6" s="187">
        <v>440300.84299999999</v>
      </c>
      <c r="C6" s="183">
        <v>314312.875</v>
      </c>
      <c r="D6" s="183">
        <v>409448.37199999997</v>
      </c>
      <c r="E6" s="23">
        <f t="shared" si="0"/>
        <v>1164062.0899999999</v>
      </c>
      <c r="F6" s="18">
        <v>336206.91800000001</v>
      </c>
      <c r="G6" s="19">
        <v>263883.69</v>
      </c>
      <c r="H6" s="18">
        <v>0</v>
      </c>
      <c r="I6" s="23">
        <f t="shared" si="1"/>
        <v>600090.60800000001</v>
      </c>
      <c r="J6" s="23">
        <f t="shared" si="2"/>
        <v>1764152.6979999999</v>
      </c>
      <c r="K6" s="305">
        <v>288.13099999999997</v>
      </c>
      <c r="L6" s="19">
        <v>622.07799999999997</v>
      </c>
      <c r="M6" s="18">
        <v>192130.80100000001</v>
      </c>
      <c r="N6" s="23">
        <f t="shared" si="3"/>
        <v>193041.01</v>
      </c>
      <c r="O6" s="23">
        <f t="shared" si="4"/>
        <v>1957193.7079999999</v>
      </c>
      <c r="P6" s="174">
        <v>207284.742</v>
      </c>
      <c r="Q6" s="19">
        <v>353395.34899999999</v>
      </c>
      <c r="R6" s="18">
        <v>394595.413</v>
      </c>
      <c r="S6" s="23">
        <f t="shared" ref="S6:S8" si="8">SUM(P6:R6)</f>
        <v>955275.50399999996</v>
      </c>
      <c r="T6" s="23">
        <v>2912469.2119999998</v>
      </c>
      <c r="U6" s="18">
        <v>399411.59</v>
      </c>
      <c r="V6" s="18">
        <v>368812.44099999999</v>
      </c>
      <c r="W6" s="18">
        <v>402509.158</v>
      </c>
      <c r="X6" s="23">
        <f>SUM(U6:W6)</f>
        <v>1170733.189</v>
      </c>
      <c r="Y6" s="18">
        <v>254909.56099999999</v>
      </c>
      <c r="Z6" s="18">
        <v>155796.66800000001</v>
      </c>
      <c r="AA6" s="18">
        <v>17802.099999999999</v>
      </c>
      <c r="AB6" s="23">
        <f>SUM(Y6:AA6)</f>
        <v>428508.32899999997</v>
      </c>
      <c r="AC6" s="23">
        <f t="shared" ref="AC6:AC15" si="9">X6+AB6</f>
        <v>1599241.5179999999</v>
      </c>
      <c r="AD6" s="18">
        <v>0</v>
      </c>
      <c r="AE6" s="18">
        <v>120595.86</v>
      </c>
      <c r="AF6" s="18">
        <v>151449.103</v>
      </c>
      <c r="AG6" s="23">
        <f t="shared" si="6"/>
        <v>272044.96299999999</v>
      </c>
      <c r="AH6" s="23">
        <f t="shared" si="7"/>
        <v>1871286.4809999999</v>
      </c>
      <c r="AI6" s="403">
        <v>288554.33299999998</v>
      </c>
      <c r="AJ6" s="404">
        <v>374459.902</v>
      </c>
      <c r="AK6" s="404">
        <v>404509.37699999998</v>
      </c>
      <c r="AL6" s="23">
        <f t="shared" ref="AL6:AL15" si="10">SUM(AI6:AK6)</f>
        <v>1067523.612</v>
      </c>
      <c r="AM6" s="23">
        <f t="shared" ref="AM6:AM15" si="11">AH6+AL6</f>
        <v>2938810.0929999999</v>
      </c>
    </row>
    <row r="7" spans="1:39" ht="15.75" x14ac:dyDescent="0.25">
      <c r="A7" s="9" t="s">
        <v>22</v>
      </c>
      <c r="B7" s="187">
        <v>87449.796000000002</v>
      </c>
      <c r="C7" s="183">
        <v>82752.798999999999</v>
      </c>
      <c r="D7" s="183">
        <v>87450.129000000001</v>
      </c>
      <c r="E7" s="23">
        <f t="shared" si="0"/>
        <v>257652.72399999999</v>
      </c>
      <c r="F7" s="18">
        <v>81616.644</v>
      </c>
      <c r="G7" s="18">
        <v>54090.182999999997</v>
      </c>
      <c r="H7" s="18">
        <v>21616.272000000001</v>
      </c>
      <c r="I7" s="23">
        <f t="shared" si="1"/>
        <v>157323.09899999999</v>
      </c>
      <c r="J7" s="23">
        <f t="shared" si="2"/>
        <v>414975.82299999997</v>
      </c>
      <c r="K7" s="18">
        <v>14137</v>
      </c>
      <c r="L7" s="18">
        <v>19436.041000000001</v>
      </c>
      <c r="M7" s="18">
        <v>47026.338000000003</v>
      </c>
      <c r="N7" s="23">
        <f t="shared" si="3"/>
        <v>80599.379000000001</v>
      </c>
      <c r="O7" s="23">
        <f t="shared" si="4"/>
        <v>495575.20199999999</v>
      </c>
      <c r="P7" s="175">
        <v>73874.853000000003</v>
      </c>
      <c r="Q7" s="18">
        <v>84935.94</v>
      </c>
      <c r="R7" s="18">
        <v>93767.304000000004</v>
      </c>
      <c r="S7" s="23">
        <f t="shared" si="8"/>
        <v>252578.09700000001</v>
      </c>
      <c r="T7" s="23">
        <v>748152.90899999999</v>
      </c>
      <c r="U7" s="18">
        <v>99515.076000000001</v>
      </c>
      <c r="V7" s="18">
        <v>88545.553</v>
      </c>
      <c r="W7" s="18">
        <v>96173.347999999998</v>
      </c>
      <c r="X7" s="23">
        <f>SUM(U7:W7)</f>
        <v>284233.97700000001</v>
      </c>
      <c r="Y7" s="18">
        <v>75513.337</v>
      </c>
      <c r="Z7" s="18">
        <v>33731.678999999996</v>
      </c>
      <c r="AA7" s="18">
        <v>28874.554</v>
      </c>
      <c r="AB7" s="23">
        <f>SUM(Y7:AA7)</f>
        <v>138119.57</v>
      </c>
      <c r="AC7" s="23">
        <f t="shared" si="9"/>
        <v>422353.54700000002</v>
      </c>
      <c r="AD7" s="18">
        <v>24726.335999999999</v>
      </c>
      <c r="AE7" s="18">
        <v>23582.916000000001</v>
      </c>
      <c r="AF7" s="18">
        <v>38357.097999999998</v>
      </c>
      <c r="AG7" s="23">
        <f t="shared" si="6"/>
        <v>86666.35</v>
      </c>
      <c r="AH7" s="23">
        <f t="shared" si="7"/>
        <v>509019.897</v>
      </c>
      <c r="AI7" s="405">
        <v>72915.429000000004</v>
      </c>
      <c r="AJ7" s="406">
        <v>82480.312000000005</v>
      </c>
      <c r="AK7" s="406">
        <v>98392.217000000004</v>
      </c>
      <c r="AL7" s="23">
        <f t="shared" si="10"/>
        <v>253787.95800000001</v>
      </c>
      <c r="AM7" s="23">
        <f t="shared" si="11"/>
        <v>762807.85499999998</v>
      </c>
    </row>
    <row r="8" spans="1:39" ht="15.75" x14ac:dyDescent="0.25">
      <c r="A8" s="9" t="s">
        <v>23</v>
      </c>
      <c r="B8" s="187">
        <v>232368.603</v>
      </c>
      <c r="C8" s="183">
        <v>203981.204</v>
      </c>
      <c r="D8" s="183">
        <v>208487.223</v>
      </c>
      <c r="E8" s="23">
        <f t="shared" si="0"/>
        <v>644837.03</v>
      </c>
      <c r="F8" s="18">
        <v>206167.92800000001</v>
      </c>
      <c r="G8" s="18">
        <v>161590.94699999999</v>
      </c>
      <c r="H8" s="18">
        <v>52891.442999999999</v>
      </c>
      <c r="I8" s="23">
        <f t="shared" si="1"/>
        <v>420650.31799999997</v>
      </c>
      <c r="J8" s="23">
        <f t="shared" si="2"/>
        <v>1065487.348</v>
      </c>
      <c r="K8" s="18">
        <v>89125</v>
      </c>
      <c r="L8" s="18">
        <v>48082.648000000001</v>
      </c>
      <c r="M8" s="18">
        <v>91596.402000000002</v>
      </c>
      <c r="N8" s="23">
        <f t="shared" si="3"/>
        <v>228804.05</v>
      </c>
      <c r="O8" s="23">
        <f t="shared" si="4"/>
        <v>1294291.398</v>
      </c>
      <c r="P8" s="174">
        <v>122681.24400000001</v>
      </c>
      <c r="Q8" s="18">
        <v>125405.13</v>
      </c>
      <c r="R8" s="18">
        <v>219426.17</v>
      </c>
      <c r="S8" s="23">
        <f t="shared" si="8"/>
        <v>467512.54399999999</v>
      </c>
      <c r="T8" s="23">
        <f t="shared" ref="T8:T12" si="12">O8+S8</f>
        <v>1761803.942</v>
      </c>
      <c r="U8" s="18">
        <v>219469.82500000001</v>
      </c>
      <c r="V8" s="18">
        <v>218825.57800000001</v>
      </c>
      <c r="W8" s="18">
        <v>226717.22099999999</v>
      </c>
      <c r="X8" s="23">
        <f>SUM(U8:W8)</f>
        <v>665012.62400000007</v>
      </c>
      <c r="Y8" s="18">
        <v>200175.25099999999</v>
      </c>
      <c r="Z8" s="18">
        <v>139072.36300000001</v>
      </c>
      <c r="AA8" s="18">
        <v>40476.887000000002</v>
      </c>
      <c r="AB8" s="23">
        <f>SUM(Y8:AA8)</f>
        <v>379724.50099999999</v>
      </c>
      <c r="AC8" s="23">
        <f t="shared" si="9"/>
        <v>1044737.125</v>
      </c>
      <c r="AD8" s="18">
        <v>3795.99</v>
      </c>
      <c r="AE8" s="18">
        <v>32244.616999999998</v>
      </c>
      <c r="AF8" s="18">
        <v>99166.633000000002</v>
      </c>
      <c r="AG8" s="23">
        <f t="shared" si="6"/>
        <v>135207.24</v>
      </c>
      <c r="AH8" s="23">
        <f t="shared" si="7"/>
        <v>1179944.365</v>
      </c>
      <c r="AI8" s="405">
        <v>121537.462</v>
      </c>
      <c r="AJ8" s="406">
        <v>238229.42</v>
      </c>
      <c r="AK8" s="406">
        <v>253283.826</v>
      </c>
      <c r="AL8" s="23">
        <f t="shared" si="10"/>
        <v>613050.70799999998</v>
      </c>
      <c r="AM8" s="23">
        <f t="shared" si="11"/>
        <v>1792995.0729999999</v>
      </c>
    </row>
    <row r="9" spans="1:39" ht="15.75" x14ac:dyDescent="0.25">
      <c r="A9" s="9" t="s">
        <v>24</v>
      </c>
      <c r="B9" s="187">
        <v>93787.411999999997</v>
      </c>
      <c r="C9" s="183">
        <v>157455.47500000001</v>
      </c>
      <c r="D9" s="183">
        <v>166814.07199999999</v>
      </c>
      <c r="E9" s="23">
        <f t="shared" si="0"/>
        <v>418056.95899999997</v>
      </c>
      <c r="F9" s="18">
        <v>132291.70199999999</v>
      </c>
      <c r="G9" s="18">
        <v>68801.279999999999</v>
      </c>
      <c r="H9" s="18">
        <v>27034.682000000001</v>
      </c>
      <c r="I9" s="23">
        <f>SUM(F9:H9)</f>
        <v>228127.66399999999</v>
      </c>
      <c r="J9" s="23">
        <f t="shared" si="2"/>
        <v>646184.62299999991</v>
      </c>
      <c r="K9" s="18">
        <v>35563</v>
      </c>
      <c r="L9" s="18">
        <v>32868.737999999998</v>
      </c>
      <c r="M9" s="18">
        <v>48989.784</v>
      </c>
      <c r="N9" s="23">
        <f>SUM(K9:M9)</f>
        <v>117421.522</v>
      </c>
      <c r="O9" s="23">
        <f t="shared" si="4"/>
        <v>763606.1449999999</v>
      </c>
      <c r="P9" s="174">
        <v>113981.238</v>
      </c>
      <c r="Q9" s="18">
        <v>108132.93799999999</v>
      </c>
      <c r="R9" s="18">
        <v>126158.13800000001</v>
      </c>
      <c r="S9" s="23">
        <f>SUM(P9:R9)</f>
        <v>348272.31400000001</v>
      </c>
      <c r="T9" s="23">
        <f t="shared" si="12"/>
        <v>1111878.4589999998</v>
      </c>
      <c r="U9" s="18">
        <v>144584.68799999999</v>
      </c>
      <c r="V9" s="18">
        <v>123457.88</v>
      </c>
      <c r="W9" s="18">
        <v>110946.842</v>
      </c>
      <c r="X9" s="23">
        <f>SUM(U9:W9)</f>
        <v>378989.41</v>
      </c>
      <c r="Y9" s="18">
        <v>112764.61900000001</v>
      </c>
      <c r="Z9" s="18">
        <v>69953.508000000002</v>
      </c>
      <c r="AA9" s="18">
        <v>55204.243999999999</v>
      </c>
      <c r="AB9" s="23">
        <f>SUM(Y9:AA9)</f>
        <v>237922.37100000001</v>
      </c>
      <c r="AC9" s="23">
        <f t="shared" si="9"/>
        <v>616911.78099999996</v>
      </c>
      <c r="AD9" s="18">
        <v>34958.165000000001</v>
      </c>
      <c r="AE9" s="18">
        <v>47872.279000000002</v>
      </c>
      <c r="AF9" s="18">
        <v>80206.566000000006</v>
      </c>
      <c r="AG9" s="23">
        <f t="shared" si="6"/>
        <v>163037.01</v>
      </c>
      <c r="AH9" s="23">
        <f t="shared" si="7"/>
        <v>779948.79099999997</v>
      </c>
      <c r="AI9" s="405">
        <v>166053.80900000001</v>
      </c>
      <c r="AJ9" s="406">
        <v>191879.59099999999</v>
      </c>
      <c r="AK9" s="406">
        <v>167656.11900000001</v>
      </c>
      <c r="AL9" s="23">
        <f t="shared" si="10"/>
        <v>525589.51900000009</v>
      </c>
      <c r="AM9" s="23">
        <f t="shared" si="11"/>
        <v>1305538.31</v>
      </c>
    </row>
    <row r="10" spans="1:39" ht="15.75" x14ac:dyDescent="0.25">
      <c r="A10" s="9" t="s">
        <v>25</v>
      </c>
      <c r="B10" s="187">
        <v>120820.164</v>
      </c>
      <c r="C10" s="183">
        <v>105989.75599999999</v>
      </c>
      <c r="D10" s="183">
        <v>120148.476</v>
      </c>
      <c r="E10" s="23">
        <f t="shared" si="0"/>
        <v>346958.39599999995</v>
      </c>
      <c r="F10" s="18">
        <v>86584.224000000002</v>
      </c>
      <c r="G10" s="18">
        <v>63590.733</v>
      </c>
      <c r="H10" s="18">
        <v>24084.25</v>
      </c>
      <c r="I10" s="23">
        <f t="shared" si="1"/>
        <v>174259.20699999999</v>
      </c>
      <c r="J10" s="23">
        <f t="shared" si="2"/>
        <v>521217.60299999994</v>
      </c>
      <c r="K10" s="18">
        <v>7221</v>
      </c>
      <c r="L10" s="18">
        <v>10194.859</v>
      </c>
      <c r="M10" s="18">
        <v>47370.607000000004</v>
      </c>
      <c r="N10" s="23">
        <f t="shared" ref="N10:N15" si="13">SUM(K10:M10)</f>
        <v>64786.466</v>
      </c>
      <c r="O10" s="23">
        <f t="shared" si="4"/>
        <v>586004.0689999999</v>
      </c>
      <c r="P10" s="174">
        <v>63714.55</v>
      </c>
      <c r="Q10" s="18">
        <v>69119.271999999997</v>
      </c>
      <c r="R10" s="18">
        <v>87598.432000000001</v>
      </c>
      <c r="S10" s="23">
        <f t="shared" ref="S10:S15" si="14">SUM(P10:R10)</f>
        <v>220432.25399999999</v>
      </c>
      <c r="T10" s="23">
        <f t="shared" si="12"/>
        <v>806436.32299999986</v>
      </c>
      <c r="U10" s="18">
        <v>82444.103000000003</v>
      </c>
      <c r="V10" s="18">
        <v>81075.744000000006</v>
      </c>
      <c r="W10" s="18">
        <v>80247.12</v>
      </c>
      <c r="X10" s="23">
        <f t="shared" ref="X10:X15" si="15">SUM(U10:W10)</f>
        <v>243766.967</v>
      </c>
      <c r="Y10" s="18">
        <v>56345.502999999997</v>
      </c>
      <c r="Z10" s="18">
        <v>54447.281999999999</v>
      </c>
      <c r="AA10" s="18">
        <v>10537.183000000001</v>
      </c>
      <c r="AB10" s="23">
        <f t="shared" ref="AB10:AB15" si="16">SUM(Y10:AA10)</f>
        <v>121329.96800000001</v>
      </c>
      <c r="AC10" s="23">
        <f t="shared" si="9"/>
        <v>365096.935</v>
      </c>
      <c r="AD10" s="18">
        <v>5844.2690000000002</v>
      </c>
      <c r="AE10" s="18">
        <v>40641.650999999998</v>
      </c>
      <c r="AF10" s="18">
        <v>53062.769</v>
      </c>
      <c r="AG10" s="23">
        <f t="shared" si="6"/>
        <v>99548.688999999998</v>
      </c>
      <c r="AH10" s="23">
        <f t="shared" si="7"/>
        <v>464645.62400000001</v>
      </c>
      <c r="AI10" s="405">
        <v>68143.27</v>
      </c>
      <c r="AJ10" s="406">
        <v>85392.565000000002</v>
      </c>
      <c r="AK10" s="406">
        <v>116423.976</v>
      </c>
      <c r="AL10" s="23">
        <f t="shared" si="10"/>
        <v>269959.81099999999</v>
      </c>
      <c r="AM10" s="23">
        <f t="shared" si="11"/>
        <v>734605.43500000006</v>
      </c>
    </row>
    <row r="11" spans="1:39" ht="15.75" x14ac:dyDescent="0.25">
      <c r="A11" s="9" t="s">
        <v>26</v>
      </c>
      <c r="B11" s="187">
        <v>285731.967</v>
      </c>
      <c r="C11" s="183">
        <v>235327.76</v>
      </c>
      <c r="D11" s="183">
        <v>272072.28000000003</v>
      </c>
      <c r="E11" s="23">
        <f t="shared" si="0"/>
        <v>793132.00699999998</v>
      </c>
      <c r="F11" s="18">
        <v>209015.04000000001</v>
      </c>
      <c r="G11" s="18">
        <v>155044.92000000001</v>
      </c>
      <c r="H11" s="18">
        <v>88964.56</v>
      </c>
      <c r="I11" s="23">
        <f t="shared" si="1"/>
        <v>453024.52</v>
      </c>
      <c r="J11" s="23">
        <f t="shared" si="2"/>
        <v>1246156.527</v>
      </c>
      <c r="K11" s="18">
        <v>32628</v>
      </c>
      <c r="L11" s="18">
        <v>42576.04</v>
      </c>
      <c r="M11" s="18">
        <v>100955.96</v>
      </c>
      <c r="N11" s="23">
        <f t="shared" si="13"/>
        <v>176160</v>
      </c>
      <c r="O11" s="23">
        <f t="shared" si="4"/>
        <v>1422316.527</v>
      </c>
      <c r="P11" s="174">
        <v>179485.4</v>
      </c>
      <c r="Q11" s="18">
        <v>225048.32000000001</v>
      </c>
      <c r="R11" s="18">
        <v>283823.15999999997</v>
      </c>
      <c r="S11" s="23">
        <f t="shared" si="14"/>
        <v>688356.87999999989</v>
      </c>
      <c r="T11" s="23">
        <f t="shared" si="12"/>
        <v>2110673.4069999997</v>
      </c>
      <c r="U11" s="18">
        <v>245318.74</v>
      </c>
      <c r="V11" s="18">
        <v>239684.92</v>
      </c>
      <c r="W11" s="18">
        <v>247267.76</v>
      </c>
      <c r="X11" s="23">
        <f t="shared" si="15"/>
        <v>732271.42</v>
      </c>
      <c r="Y11" s="18">
        <v>182262.76</v>
      </c>
      <c r="Z11" s="18">
        <v>132530.28</v>
      </c>
      <c r="AA11" s="18">
        <v>78096.44</v>
      </c>
      <c r="AB11" s="23">
        <f t="shared" si="16"/>
        <v>392889.48000000004</v>
      </c>
      <c r="AC11" s="23">
        <f t="shared" si="9"/>
        <v>1125160.9000000001</v>
      </c>
      <c r="AD11" s="18">
        <v>39345.64</v>
      </c>
      <c r="AE11" s="18">
        <v>47137.2</v>
      </c>
      <c r="AF11" s="18">
        <v>78008.639999999999</v>
      </c>
      <c r="AG11" s="23">
        <f t="shared" si="6"/>
        <v>164491.47999999998</v>
      </c>
      <c r="AH11" s="23">
        <f t="shared" si="7"/>
        <v>1289652.3800000001</v>
      </c>
      <c r="AI11" s="405">
        <v>167318</v>
      </c>
      <c r="AJ11" s="406">
        <v>203941.84</v>
      </c>
      <c r="AK11" s="406">
        <v>264877.71999999997</v>
      </c>
      <c r="AL11" s="23">
        <f t="shared" si="10"/>
        <v>636137.55999999994</v>
      </c>
      <c r="AM11" s="23">
        <f t="shared" si="11"/>
        <v>1925789.94</v>
      </c>
    </row>
    <row r="12" spans="1:39" ht="15.75" x14ac:dyDescent="0.25">
      <c r="A12" s="9" t="s">
        <v>27</v>
      </c>
      <c r="B12" s="187">
        <v>656070.54700000002</v>
      </c>
      <c r="C12" s="183">
        <v>552764.48499999999</v>
      </c>
      <c r="D12" s="183">
        <v>522260.95500000002</v>
      </c>
      <c r="E12" s="23">
        <f t="shared" si="0"/>
        <v>1731095.9870000002</v>
      </c>
      <c r="F12" s="18">
        <v>430299.55900000001</v>
      </c>
      <c r="G12" s="18">
        <v>316565.88500000001</v>
      </c>
      <c r="H12" s="18">
        <v>211803.68299999999</v>
      </c>
      <c r="I12" s="23">
        <f t="shared" si="1"/>
        <v>958669.12699999998</v>
      </c>
      <c r="J12" s="23">
        <f t="shared" si="2"/>
        <v>2689765.1140000001</v>
      </c>
      <c r="K12" s="18">
        <v>180034</v>
      </c>
      <c r="L12" s="18">
        <v>211814.54</v>
      </c>
      <c r="M12" s="18">
        <v>290771.261</v>
      </c>
      <c r="N12" s="23">
        <f t="shared" si="13"/>
        <v>682619.80099999998</v>
      </c>
      <c r="O12" s="23">
        <f t="shared" si="4"/>
        <v>3372384.915</v>
      </c>
      <c r="P12" s="174">
        <v>423984.46100000001</v>
      </c>
      <c r="Q12" s="18">
        <v>454669.31599999999</v>
      </c>
      <c r="R12" s="18">
        <v>626674.14</v>
      </c>
      <c r="S12" s="23">
        <f t="shared" si="14"/>
        <v>1505327.9169999999</v>
      </c>
      <c r="T12" s="23">
        <f t="shared" si="12"/>
        <v>4877712.8320000004</v>
      </c>
      <c r="U12" s="18">
        <v>607924.65899999999</v>
      </c>
      <c r="V12" s="18">
        <v>561701.78099999996</v>
      </c>
      <c r="W12" s="18">
        <v>591766.05200000003</v>
      </c>
      <c r="X12" s="23">
        <f t="shared" si="15"/>
        <v>1761392.4920000001</v>
      </c>
      <c r="Y12" s="18">
        <v>382792.74900000001</v>
      </c>
      <c r="Z12" s="18">
        <v>376640.31599999999</v>
      </c>
      <c r="AA12" s="18">
        <v>173625.73800000001</v>
      </c>
      <c r="AB12" s="23">
        <f t="shared" si="16"/>
        <v>933058.80299999996</v>
      </c>
      <c r="AC12" s="23">
        <f t="shared" si="9"/>
        <v>2694451.2949999999</v>
      </c>
      <c r="AD12" s="18">
        <v>245509.614</v>
      </c>
      <c r="AE12" s="18">
        <v>365684.78</v>
      </c>
      <c r="AF12" s="18">
        <v>251711.761</v>
      </c>
      <c r="AG12" s="23">
        <f t="shared" si="6"/>
        <v>862906.15500000003</v>
      </c>
      <c r="AH12" s="23">
        <f t="shared" si="7"/>
        <v>3557357.45</v>
      </c>
      <c r="AI12" s="405">
        <v>383059.56800000003</v>
      </c>
      <c r="AJ12" s="406">
        <v>497743.11300000001</v>
      </c>
      <c r="AK12" s="406">
        <v>677499.18200000003</v>
      </c>
      <c r="AL12" s="23">
        <f t="shared" si="10"/>
        <v>1558301.8630000001</v>
      </c>
      <c r="AM12" s="23">
        <f t="shared" si="11"/>
        <v>5115659.3130000001</v>
      </c>
    </row>
    <row r="13" spans="1:39" ht="15.75" x14ac:dyDescent="0.25">
      <c r="A13" s="9" t="s">
        <v>28</v>
      </c>
      <c r="B13" s="187">
        <v>47281.235999999997</v>
      </c>
      <c r="C13" s="183">
        <v>47726.607000000004</v>
      </c>
      <c r="D13" s="183">
        <v>59501.828999999998</v>
      </c>
      <c r="E13" s="23">
        <f t="shared" si="0"/>
        <v>154509.67199999999</v>
      </c>
      <c r="F13" s="18">
        <v>79461.657000000007</v>
      </c>
      <c r="G13" s="18">
        <v>72369.990000000005</v>
      </c>
      <c r="H13" s="18">
        <v>59331.08</v>
      </c>
      <c r="I13" s="23">
        <f t="shared" si="1"/>
        <v>211162.72700000001</v>
      </c>
      <c r="J13" s="23">
        <f t="shared" si="2"/>
        <v>365672.39899999998</v>
      </c>
      <c r="K13" s="18">
        <v>48851</v>
      </c>
      <c r="L13" s="18">
        <v>43317.161999999997</v>
      </c>
      <c r="M13" s="18">
        <v>39587.118000000002</v>
      </c>
      <c r="N13" s="23">
        <f t="shared" si="13"/>
        <v>131755.28</v>
      </c>
      <c r="O13" s="23">
        <f t="shared" si="4"/>
        <v>497427.679</v>
      </c>
      <c r="P13" s="174">
        <v>41980.188000000002</v>
      </c>
      <c r="Q13" s="18">
        <v>40624.589999999997</v>
      </c>
      <c r="R13" s="18">
        <v>30673.008000000002</v>
      </c>
      <c r="S13" s="23">
        <f t="shared" si="14"/>
        <v>113277.78599999999</v>
      </c>
      <c r="T13" s="23">
        <v>610705.26800000004</v>
      </c>
      <c r="U13" s="18">
        <v>50473.491000000002</v>
      </c>
      <c r="V13" s="18">
        <v>54000.33</v>
      </c>
      <c r="W13" s="18">
        <v>66964.212</v>
      </c>
      <c r="X13" s="23">
        <f t="shared" si="15"/>
        <v>171438.033</v>
      </c>
      <c r="Y13" s="18">
        <v>88824.444000000003</v>
      </c>
      <c r="Z13" s="18">
        <v>82598.051999999996</v>
      </c>
      <c r="AA13" s="18">
        <v>59493.498</v>
      </c>
      <c r="AB13" s="23">
        <f t="shared" si="16"/>
        <v>230915.99399999998</v>
      </c>
      <c r="AC13" s="23">
        <f t="shared" si="9"/>
        <v>402354.027</v>
      </c>
      <c r="AD13" s="18">
        <v>49596.144</v>
      </c>
      <c r="AE13" s="18">
        <v>42685.587</v>
      </c>
      <c r="AF13" s="18">
        <v>40514.409</v>
      </c>
      <c r="AG13" s="23">
        <f t="shared" si="6"/>
        <v>132796.14000000001</v>
      </c>
      <c r="AH13" s="23">
        <f t="shared" si="7"/>
        <v>535150.16700000002</v>
      </c>
      <c r="AI13" s="405">
        <v>43419.353999999999</v>
      </c>
      <c r="AJ13" s="406">
        <v>43758.258000000002</v>
      </c>
      <c r="AK13" s="406">
        <v>42643.749000000003</v>
      </c>
      <c r="AL13" s="23">
        <f t="shared" si="10"/>
        <v>129821.361</v>
      </c>
      <c r="AM13" s="23">
        <f t="shared" si="11"/>
        <v>664971.52800000005</v>
      </c>
    </row>
    <row r="14" spans="1:39" ht="15.75" x14ac:dyDescent="0.25">
      <c r="A14" s="9" t="s">
        <v>29</v>
      </c>
      <c r="B14" s="187">
        <v>106849.496</v>
      </c>
      <c r="C14" s="183">
        <v>95964.06</v>
      </c>
      <c r="D14" s="183">
        <v>105974.273</v>
      </c>
      <c r="E14" s="23">
        <f t="shared" si="0"/>
        <v>308787.82899999997</v>
      </c>
      <c r="F14" s="18">
        <v>112816.125</v>
      </c>
      <c r="G14" s="18">
        <v>141530.995</v>
      </c>
      <c r="H14" s="18">
        <v>124721.929</v>
      </c>
      <c r="I14" s="23">
        <f t="shared" si="1"/>
        <v>379069.049</v>
      </c>
      <c r="J14" s="23">
        <f t="shared" si="2"/>
        <v>687856.87800000003</v>
      </c>
      <c r="K14" s="18">
        <v>130197</v>
      </c>
      <c r="L14" s="18">
        <v>124805.408</v>
      </c>
      <c r="M14" s="18">
        <v>109093.693</v>
      </c>
      <c r="N14" s="23">
        <f t="shared" si="13"/>
        <v>364096.10100000002</v>
      </c>
      <c r="O14" s="23">
        <f t="shared" si="4"/>
        <v>1051952.9790000001</v>
      </c>
      <c r="P14" s="174">
        <v>100579.446</v>
      </c>
      <c r="Q14" s="18">
        <v>92029.183000000005</v>
      </c>
      <c r="R14" s="18">
        <v>101151.219</v>
      </c>
      <c r="S14" s="23">
        <f t="shared" si="14"/>
        <v>293759.848</v>
      </c>
      <c r="T14" s="23">
        <f t="shared" ref="T14:T15" si="17">O14+S14</f>
        <v>1345712.827</v>
      </c>
      <c r="U14" s="18">
        <v>99514.183000000005</v>
      </c>
      <c r="V14" s="18">
        <v>93770</v>
      </c>
      <c r="W14" s="18">
        <v>106547.072</v>
      </c>
      <c r="X14" s="23">
        <f t="shared" si="15"/>
        <v>299831.255</v>
      </c>
      <c r="Y14" s="18">
        <v>102721.63</v>
      </c>
      <c r="Z14" s="18">
        <v>115316.038</v>
      </c>
      <c r="AA14" s="18">
        <v>117719.17600000001</v>
      </c>
      <c r="AB14" s="23">
        <f t="shared" si="16"/>
        <v>335756.84400000004</v>
      </c>
      <c r="AC14" s="23">
        <f t="shared" si="9"/>
        <v>635588.09900000005</v>
      </c>
      <c r="AD14" s="18">
        <v>128532.056</v>
      </c>
      <c r="AE14" s="18">
        <v>128866.175</v>
      </c>
      <c r="AF14" s="18">
        <v>124604.821</v>
      </c>
      <c r="AG14" s="23">
        <f t="shared" si="6"/>
        <v>382003.05200000003</v>
      </c>
      <c r="AH14" s="23">
        <f t="shared" si="7"/>
        <v>1017591.1510000001</v>
      </c>
      <c r="AI14" s="405">
        <v>130586.716</v>
      </c>
      <c r="AJ14" s="406">
        <v>147069.05100000001</v>
      </c>
      <c r="AK14" s="406">
        <v>157175.21900000001</v>
      </c>
      <c r="AL14" s="23">
        <f t="shared" si="10"/>
        <v>434830.98600000003</v>
      </c>
      <c r="AM14" s="23">
        <f t="shared" si="11"/>
        <v>1452422.1370000001</v>
      </c>
    </row>
    <row r="15" spans="1:39" ht="16.5" thickBot="1" x14ac:dyDescent="0.3">
      <c r="A15" s="10" t="s">
        <v>30</v>
      </c>
      <c r="B15" s="187">
        <v>118674.66800000001</v>
      </c>
      <c r="C15" s="183">
        <v>107726.713</v>
      </c>
      <c r="D15" s="183">
        <v>126843.16899999999</v>
      </c>
      <c r="E15" s="23">
        <f t="shared" si="0"/>
        <v>353244.55</v>
      </c>
      <c r="F15" s="20">
        <v>129760.948</v>
      </c>
      <c r="G15" s="20">
        <v>160084.49799999999</v>
      </c>
      <c r="H15" s="18">
        <v>159953.59599999999</v>
      </c>
      <c r="I15" s="23">
        <f t="shared" si="1"/>
        <v>449799.04200000002</v>
      </c>
      <c r="J15" s="23">
        <f t="shared" si="2"/>
        <v>803043.59199999995</v>
      </c>
      <c r="K15" s="20">
        <v>144764.96100000001</v>
      </c>
      <c r="L15" s="20">
        <v>99228.652000000002</v>
      </c>
      <c r="M15" s="18">
        <v>70647.251000000004</v>
      </c>
      <c r="N15" s="23">
        <f t="shared" si="13"/>
        <v>314640.864</v>
      </c>
      <c r="O15" s="23">
        <f t="shared" si="4"/>
        <v>1117684.456</v>
      </c>
      <c r="P15" s="20">
        <v>102015.806</v>
      </c>
      <c r="Q15" s="20">
        <v>104909.288</v>
      </c>
      <c r="R15" s="18">
        <v>104687.467</v>
      </c>
      <c r="S15" s="23">
        <f t="shared" si="14"/>
        <v>311612.56099999999</v>
      </c>
      <c r="T15" s="23">
        <f t="shared" si="17"/>
        <v>1429297.017</v>
      </c>
      <c r="U15" s="18">
        <v>111448.477</v>
      </c>
      <c r="V15" s="18">
        <f>[1]февраль!$B$40+[1]февраль!$B$44</f>
        <v>110901.95300000001</v>
      </c>
      <c r="W15" s="18">
        <f>[1]март!$B$40+[1]март!$B$44</f>
        <v>135383.42200000002</v>
      </c>
      <c r="X15" s="23">
        <f t="shared" si="15"/>
        <v>357733.85200000001</v>
      </c>
      <c r="Y15" s="18">
        <v>153420.06599999999</v>
      </c>
      <c r="Z15" s="18">
        <v>154992.25700000001</v>
      </c>
      <c r="AA15" s="18">
        <v>131873.41500000001</v>
      </c>
      <c r="AB15" s="23">
        <f t="shared" si="16"/>
        <v>440285.73800000001</v>
      </c>
      <c r="AC15" s="23">
        <f t="shared" si="9"/>
        <v>798019.59000000008</v>
      </c>
      <c r="AD15" s="18">
        <v>109078.072</v>
      </c>
      <c r="AE15" s="18">
        <v>84118.332999999999</v>
      </c>
      <c r="AF15" s="18">
        <v>101554.095</v>
      </c>
      <c r="AG15" s="23">
        <f t="shared" si="6"/>
        <v>294750.5</v>
      </c>
      <c r="AH15" s="23">
        <f t="shared" si="7"/>
        <v>1092770.0900000001</v>
      </c>
      <c r="AI15" s="407">
        <v>135451.967</v>
      </c>
      <c r="AJ15" s="408">
        <v>153934.14600000001</v>
      </c>
      <c r="AK15" s="408">
        <v>125669.91499999999</v>
      </c>
      <c r="AL15" s="23">
        <f t="shared" si="10"/>
        <v>415056.02799999999</v>
      </c>
      <c r="AM15" s="23">
        <f t="shared" si="11"/>
        <v>1507826.118</v>
      </c>
    </row>
    <row r="16" spans="1:39" ht="16.5" thickBot="1" x14ac:dyDescent="0.3">
      <c r="A16" s="11" t="s">
        <v>31</v>
      </c>
      <c r="B16" s="188">
        <f>SUM(B5:B15)</f>
        <v>2269392.426</v>
      </c>
      <c r="C16" s="21">
        <f>SUM(C5:C15)</f>
        <v>1977310.243</v>
      </c>
      <c r="D16" s="21">
        <f t="shared" ref="D16:G16" si="18">SUM(D5:D15)</f>
        <v>2158272.8200000003</v>
      </c>
      <c r="E16" s="24">
        <f>SUM(E5:E15)</f>
        <v>6404975.4889999991</v>
      </c>
      <c r="F16" s="21">
        <f t="shared" si="18"/>
        <v>1869999.55</v>
      </c>
      <c r="G16" s="21">
        <f t="shared" si="18"/>
        <v>1512993.3090000001</v>
      </c>
      <c r="H16" s="21">
        <f t="shared" ref="H16" si="19">SUM(H5:H15)</f>
        <v>770401.495</v>
      </c>
      <c r="I16" s="24">
        <f>SUM(I5:I15)</f>
        <v>4153394.3539999998</v>
      </c>
      <c r="J16" s="24">
        <f t="shared" ref="J16" si="20">SUM(J5:J15)</f>
        <v>10558369.843</v>
      </c>
      <c r="K16" s="21">
        <f>SUM(K5:K15)</f>
        <v>683169.89300000004</v>
      </c>
      <c r="L16" s="21">
        <f>SUM(L5:L15)</f>
        <v>636390.24200000009</v>
      </c>
      <c r="M16" s="21">
        <f>SUM(M5:M15)</f>
        <v>1066047.399</v>
      </c>
      <c r="N16" s="24">
        <f>SUM(N5:N15)</f>
        <v>2385607.534</v>
      </c>
      <c r="O16" s="24">
        <f t="shared" ref="O16" si="21">SUM(O5:O15)</f>
        <v>12943977.377</v>
      </c>
      <c r="P16" s="21">
        <f t="shared" ref="P16:AA16" si="22">SUM(P5:P15)</f>
        <v>1502494.8490000002</v>
      </c>
      <c r="Q16" s="21">
        <f t="shared" si="22"/>
        <v>1739367.4639999999</v>
      </c>
      <c r="R16" s="21">
        <f t="shared" si="22"/>
        <v>2144303.3340000003</v>
      </c>
      <c r="S16" s="24">
        <f t="shared" si="22"/>
        <v>5386165.6469999999</v>
      </c>
      <c r="T16" s="24">
        <f t="shared" si="22"/>
        <v>18330142.436999999</v>
      </c>
      <c r="U16" s="21">
        <f t="shared" si="22"/>
        <v>2143633</v>
      </c>
      <c r="V16" s="21">
        <f t="shared" si="22"/>
        <v>2019538.9649999999</v>
      </c>
      <c r="W16" s="21">
        <f t="shared" si="22"/>
        <v>2147674.2300000004</v>
      </c>
      <c r="X16" s="24">
        <f t="shared" si="22"/>
        <v>6310846.1949999994</v>
      </c>
      <c r="Y16" s="21">
        <f t="shared" si="22"/>
        <v>1684504.179</v>
      </c>
      <c r="Z16" s="21">
        <f t="shared" si="22"/>
        <v>1346967.7660000001</v>
      </c>
      <c r="AA16" s="21">
        <f t="shared" si="22"/>
        <v>724847.39100000006</v>
      </c>
      <c r="AB16" s="24">
        <f>SUM(AB5:AB15)</f>
        <v>3756319.3360000001</v>
      </c>
      <c r="AC16" s="24">
        <f>SUM(AB16,X16)</f>
        <v>10067165.530999999</v>
      </c>
      <c r="AD16" s="21">
        <f t="shared" ref="AD16:AF16" si="23">SUM(AD5:AD15)</f>
        <v>641437.11499999999</v>
      </c>
      <c r="AE16" s="21">
        <f t="shared" si="23"/>
        <v>941092.52000000014</v>
      </c>
      <c r="AF16" s="21">
        <f t="shared" si="23"/>
        <v>1061709.6809999999</v>
      </c>
      <c r="AG16" s="24">
        <f>SUM(AG5:AG15)</f>
        <v>2644239.3160000001</v>
      </c>
      <c r="AH16" s="24">
        <f>SUM(AH5:AH15)</f>
        <v>12711404.846999999</v>
      </c>
      <c r="AI16" s="21">
        <f t="shared" ref="AI16:AK16" si="24">SUM(AI5:AI15)</f>
        <v>1655810.757</v>
      </c>
      <c r="AJ16" s="21">
        <f t="shared" si="24"/>
        <v>2101595.4810000001</v>
      </c>
      <c r="AK16" s="21">
        <f t="shared" si="24"/>
        <v>2392996.69</v>
      </c>
      <c r="AL16" s="24">
        <f>SUM(AL5:AL15)</f>
        <v>6150402.9280000003</v>
      </c>
      <c r="AM16" s="24">
        <f>SUM(AM5:AM15)</f>
        <v>18861807.774999999</v>
      </c>
    </row>
    <row r="17" spans="1:39" ht="18.75" x14ac:dyDescent="0.25">
      <c r="A17" s="39" t="s">
        <v>32</v>
      </c>
      <c r="B17" s="189"/>
      <c r="C17" s="184"/>
      <c r="D17" s="184"/>
      <c r="E17" s="31"/>
      <c r="F17" s="32"/>
      <c r="G17" s="32"/>
      <c r="H17" s="32"/>
      <c r="I17" s="31"/>
      <c r="J17" s="32"/>
      <c r="K17" s="32"/>
      <c r="L17" s="32"/>
      <c r="M17" s="32"/>
      <c r="N17" s="32"/>
      <c r="O17" s="40"/>
      <c r="P17" s="32"/>
      <c r="Q17" s="32"/>
      <c r="R17" s="32"/>
      <c r="S17" s="32"/>
      <c r="T17" s="32"/>
      <c r="U17" s="32"/>
      <c r="V17" s="32"/>
      <c r="W17" s="32"/>
      <c r="X17" s="32"/>
      <c r="Y17" s="339"/>
      <c r="Z17" s="339"/>
      <c r="AA17" s="339"/>
      <c r="AB17" s="339"/>
      <c r="AC17" s="32"/>
      <c r="AD17" s="32"/>
      <c r="AE17" s="32"/>
      <c r="AF17" s="32"/>
      <c r="AG17" s="339"/>
      <c r="AH17" s="339"/>
      <c r="AI17" s="32"/>
      <c r="AJ17" s="32"/>
      <c r="AK17" s="32"/>
      <c r="AL17" s="339"/>
      <c r="AM17" s="339"/>
    </row>
    <row r="18" spans="1:39" ht="15.75" x14ac:dyDescent="0.25">
      <c r="A18" s="8" t="s">
        <v>33</v>
      </c>
      <c r="B18" s="190">
        <v>163031.69099999999</v>
      </c>
      <c r="C18" s="16">
        <v>136957.89799999999</v>
      </c>
      <c r="D18" s="17">
        <v>140446.70199999999</v>
      </c>
      <c r="E18" s="22">
        <f>SUM(B18:D18)</f>
        <v>440436.29099999997</v>
      </c>
      <c r="F18" s="16">
        <v>105472.21</v>
      </c>
      <c r="G18" s="16">
        <v>89612.925000000003</v>
      </c>
      <c r="H18" s="17">
        <v>42001.572999999997</v>
      </c>
      <c r="I18" s="22">
        <f>SUM(F18:H18)</f>
        <v>237086.70800000001</v>
      </c>
      <c r="J18" s="22">
        <f>SUM(I18,E18)</f>
        <v>677522.99899999995</v>
      </c>
      <c r="K18" s="16">
        <v>55118.402000000002</v>
      </c>
      <c r="L18" s="16">
        <v>63810.678</v>
      </c>
      <c r="M18" s="17">
        <v>74386.072</v>
      </c>
      <c r="N18" s="22">
        <f>SUM(K18:M18)</f>
        <v>193315.152</v>
      </c>
      <c r="O18" s="22">
        <f>SUM(N18,J18)</f>
        <v>870838.15099999995</v>
      </c>
      <c r="P18" s="16">
        <v>88614.384000000005</v>
      </c>
      <c r="Q18" s="16">
        <v>113022.60799999999</v>
      </c>
      <c r="R18" s="17">
        <v>140371.74600000001</v>
      </c>
      <c r="S18" s="22">
        <f>SUM(P18:R18)</f>
        <v>342008.73800000001</v>
      </c>
      <c r="T18" s="22">
        <f>SUM(S18,O18)</f>
        <v>1212846.889</v>
      </c>
      <c r="U18" s="18">
        <v>141939.16200000001</v>
      </c>
      <c r="V18" s="18">
        <v>135998.53700000001</v>
      </c>
      <c r="W18" s="18">
        <v>151269.008</v>
      </c>
      <c r="X18" s="22">
        <f>SUM(U18:W18)</f>
        <v>429206.70700000005</v>
      </c>
      <c r="Y18" s="18">
        <v>98867.474000000002</v>
      </c>
      <c r="Z18" s="18">
        <v>80722.664000000004</v>
      </c>
      <c r="AA18" s="18">
        <v>65888.547000000006</v>
      </c>
      <c r="AB18" s="22">
        <f>SUM(Y18:AA18)</f>
        <v>245478.685</v>
      </c>
      <c r="AC18" s="22">
        <f>AB18+X18</f>
        <v>674685.39199999999</v>
      </c>
      <c r="AD18" s="18">
        <v>42996.072</v>
      </c>
      <c r="AE18" s="18">
        <v>83335.093999999997</v>
      </c>
      <c r="AF18" s="18">
        <v>76127.797000000006</v>
      </c>
      <c r="AG18" s="22">
        <f>SUM(AD18:AF18)</f>
        <v>202458.96299999999</v>
      </c>
      <c r="AH18" s="22">
        <f>AC18+AG18</f>
        <v>877144.35499999998</v>
      </c>
      <c r="AI18" s="406">
        <v>114830.837</v>
      </c>
      <c r="AJ18" s="406">
        <v>138659.95000000001</v>
      </c>
      <c r="AK18" s="409">
        <v>159359.28200000001</v>
      </c>
      <c r="AL18" s="22">
        <f>SUM(AI18:AK18)</f>
        <v>412850.06900000002</v>
      </c>
      <c r="AM18" s="22">
        <f>AH18+AL18</f>
        <v>1289994.4240000001</v>
      </c>
    </row>
    <row r="19" spans="1:39" ht="15.75" x14ac:dyDescent="0.25">
      <c r="A19" s="9" t="s">
        <v>34</v>
      </c>
      <c r="B19" s="191">
        <v>75981.322</v>
      </c>
      <c r="C19" s="18">
        <v>68677.141000000003</v>
      </c>
      <c r="D19" s="18">
        <v>83857.456000000006</v>
      </c>
      <c r="E19" s="23">
        <f>SUM(B19:D19)</f>
        <v>228515.91899999999</v>
      </c>
      <c r="F19" s="18">
        <v>93614.172999999995</v>
      </c>
      <c r="G19" s="18">
        <v>92604.15</v>
      </c>
      <c r="H19" s="19">
        <v>82617.729000000007</v>
      </c>
      <c r="I19" s="23">
        <f>SUM(F19:H19)</f>
        <v>268836.05199999997</v>
      </c>
      <c r="J19" s="23">
        <f>SUM(I19,E19)</f>
        <v>497351.97099999996</v>
      </c>
      <c r="K19" s="18">
        <v>85545.232999999993</v>
      </c>
      <c r="L19" s="18">
        <v>74887.209000000003</v>
      </c>
      <c r="M19" s="19">
        <v>62981.135000000002</v>
      </c>
      <c r="N19" s="23">
        <f>SUM(K19:M19)</f>
        <v>223413.57699999999</v>
      </c>
      <c r="O19" s="23">
        <f>SUM(N19,J19)</f>
        <v>720765.54799999995</v>
      </c>
      <c r="P19" s="18">
        <v>75080.172000000006</v>
      </c>
      <c r="Q19" s="18">
        <v>67613.903999999995</v>
      </c>
      <c r="R19" s="19">
        <v>71541.573999999993</v>
      </c>
      <c r="S19" s="23">
        <f>SUM(P19:R19)</f>
        <v>214235.65</v>
      </c>
      <c r="T19" s="23">
        <f>SUM(S19,O19)</f>
        <v>935001.19799999997</v>
      </c>
      <c r="U19" s="18">
        <v>57145.940999999999</v>
      </c>
      <c r="V19" s="18">
        <v>53549.928</v>
      </c>
      <c r="W19" s="18">
        <v>73849.313999999998</v>
      </c>
      <c r="X19" s="23">
        <f>SUM(U19:W19)</f>
        <v>184545.18300000002</v>
      </c>
      <c r="Y19" s="18">
        <v>70012.263999999996</v>
      </c>
      <c r="Z19" s="18">
        <v>94257.626000000004</v>
      </c>
      <c r="AA19" s="18">
        <v>74084.883000000002</v>
      </c>
      <c r="AB19" s="23">
        <f>SUM(Y19:AA19)</f>
        <v>238354.77300000002</v>
      </c>
      <c r="AC19" s="23">
        <f t="shared" ref="AC19:AC21" si="25">AB19+X19</f>
        <v>422899.95600000001</v>
      </c>
      <c r="AD19" s="18">
        <v>80454.141000000003</v>
      </c>
      <c r="AE19" s="18">
        <v>88659.432000000001</v>
      </c>
      <c r="AF19" s="18">
        <v>79204.308999999994</v>
      </c>
      <c r="AG19" s="23">
        <f>SUM(AD19:AF19)</f>
        <v>248317.88199999998</v>
      </c>
      <c r="AH19" s="23">
        <f t="shared" ref="AH19:AH21" si="26">AC19+AG19</f>
        <v>671217.83799999999</v>
      </c>
      <c r="AI19" s="405">
        <v>75287.296000000002</v>
      </c>
      <c r="AJ19" s="406">
        <v>96287.315000000002</v>
      </c>
      <c r="AK19" s="406">
        <v>75553.664999999994</v>
      </c>
      <c r="AL19" s="23">
        <f>SUM(AI19:AK19)</f>
        <v>247128.27600000001</v>
      </c>
      <c r="AM19" s="23">
        <f t="shared" ref="AM19:AM21" si="27">AH19+AL19</f>
        <v>918346.11400000006</v>
      </c>
    </row>
    <row r="20" spans="1:39" ht="15.75" x14ac:dyDescent="0.25">
      <c r="A20" s="9" t="s">
        <v>35</v>
      </c>
      <c r="B20" s="191">
        <v>107532.383</v>
      </c>
      <c r="C20" s="18">
        <v>81950.963000000003</v>
      </c>
      <c r="D20" s="18">
        <v>99250.167000000001</v>
      </c>
      <c r="E20" s="23">
        <f>SUM(B20:D20)</f>
        <v>288733.51300000004</v>
      </c>
      <c r="F20" s="18">
        <v>107312.204</v>
      </c>
      <c r="G20" s="18">
        <v>190996.783</v>
      </c>
      <c r="H20" s="19">
        <v>149176.057</v>
      </c>
      <c r="I20" s="23">
        <f>SUM(F20:H20)</f>
        <v>447485.04399999999</v>
      </c>
      <c r="J20" s="23">
        <f>SUM(I20,E20)</f>
        <v>736218.55700000003</v>
      </c>
      <c r="K20" s="18">
        <v>119927.649</v>
      </c>
      <c r="L20" s="18">
        <v>78274.495999999999</v>
      </c>
      <c r="M20" s="19">
        <v>74051.331999999995</v>
      </c>
      <c r="N20" s="23">
        <f>SUM(K20:M20)</f>
        <v>272253.47700000001</v>
      </c>
      <c r="O20" s="23">
        <f>SUM(N20,J20)</f>
        <v>1008472.034</v>
      </c>
      <c r="P20" s="18">
        <v>69454.22</v>
      </c>
      <c r="Q20" s="18">
        <v>66331.907999999996</v>
      </c>
      <c r="R20" s="19">
        <v>89545.305999999997</v>
      </c>
      <c r="S20" s="23">
        <f>SUM(P20:R20)</f>
        <v>225331.43400000001</v>
      </c>
      <c r="T20" s="23">
        <f>SUM(S20,O20)</f>
        <v>1233803.4679999999</v>
      </c>
      <c r="U20" s="18">
        <v>91037.332999999999</v>
      </c>
      <c r="V20" s="18">
        <v>77642.202999999994</v>
      </c>
      <c r="W20" s="18">
        <v>85338.917000000001</v>
      </c>
      <c r="X20" s="23">
        <f>SUM(U20:W20)</f>
        <v>254018.45299999998</v>
      </c>
      <c r="Y20" s="18">
        <v>73666.948000000004</v>
      </c>
      <c r="Z20" s="18">
        <v>184253.77100000001</v>
      </c>
      <c r="AA20" s="18">
        <v>135432.59599999999</v>
      </c>
      <c r="AB20" s="23">
        <f>SUM(Y20:AA20)</f>
        <v>393353.315</v>
      </c>
      <c r="AC20" s="23">
        <f t="shared" si="25"/>
        <v>647371.76799999992</v>
      </c>
      <c r="AD20" s="18">
        <v>121934.489</v>
      </c>
      <c r="AE20" s="18">
        <v>121845.13</v>
      </c>
      <c r="AF20" s="18">
        <v>104883.07</v>
      </c>
      <c r="AG20" s="23">
        <f>SUM(AD20:AF20)</f>
        <v>348662.68900000001</v>
      </c>
      <c r="AH20" s="23">
        <f t="shared" si="26"/>
        <v>996034.45699999994</v>
      </c>
      <c r="AI20" s="405">
        <v>169959.826</v>
      </c>
      <c r="AJ20" s="406">
        <v>133001.359</v>
      </c>
      <c r="AK20" s="406">
        <v>114965.10400000001</v>
      </c>
      <c r="AL20" s="23">
        <f>SUM(AI20:AK20)</f>
        <v>417926.28899999999</v>
      </c>
      <c r="AM20" s="23">
        <f t="shared" si="27"/>
        <v>1413960.7459999998</v>
      </c>
    </row>
    <row r="21" spans="1:39" ht="16.5" thickBot="1" x14ac:dyDescent="0.3">
      <c r="A21" s="9" t="s">
        <v>36</v>
      </c>
      <c r="B21" s="191">
        <v>14564.405000000001</v>
      </c>
      <c r="C21" s="18">
        <v>15729.388999999999</v>
      </c>
      <c r="D21" s="18">
        <v>20638.848999999998</v>
      </c>
      <c r="E21" s="23">
        <f>SUM(B21:D21)</f>
        <v>50932.642999999996</v>
      </c>
      <c r="F21" s="18">
        <v>29661.63</v>
      </c>
      <c r="G21" s="18">
        <v>40090.156000000003</v>
      </c>
      <c r="H21" s="19">
        <v>40103.124000000003</v>
      </c>
      <c r="I21" s="23">
        <f>SUM(F21:H21)</f>
        <v>109854.91</v>
      </c>
      <c r="J21" s="23">
        <f>SUM(I21,E21)</f>
        <v>160787.55300000001</v>
      </c>
      <c r="K21" s="18">
        <v>26867.394</v>
      </c>
      <c r="L21" s="18">
        <v>21747.100999999999</v>
      </c>
      <c r="M21" s="19">
        <v>11582.593000000001</v>
      </c>
      <c r="N21" s="23">
        <f>SUM(K21:M21)</f>
        <v>60197.087999999996</v>
      </c>
      <c r="O21" s="23">
        <f>SUM(N21,J21)</f>
        <v>220984.641</v>
      </c>
      <c r="P21" s="18">
        <v>14682.471</v>
      </c>
      <c r="Q21" s="18">
        <v>15729.762000000001</v>
      </c>
      <c r="R21" s="19">
        <v>17346.476999999999</v>
      </c>
      <c r="S21" s="23">
        <f>SUM(P21:R21)</f>
        <v>47758.71</v>
      </c>
      <c r="T21" s="23">
        <f>SUM(S21,O21)</f>
        <v>268743.35100000002</v>
      </c>
      <c r="U21" s="18">
        <v>14015.989</v>
      </c>
      <c r="V21" s="18">
        <f>[1]февраль!$B$55</f>
        <v>18497.115000000002</v>
      </c>
      <c r="W21" s="18">
        <v>23226.132000000001</v>
      </c>
      <c r="X21" s="23">
        <f>SUM(U21:W21)</f>
        <v>55739.236000000004</v>
      </c>
      <c r="Y21" s="18">
        <f>7303.294+21654.482</f>
        <v>28957.775999999998</v>
      </c>
      <c r="Z21" s="18">
        <f>6872.813+33583.24</f>
        <v>40456.053</v>
      </c>
      <c r="AA21" s="18">
        <f>4465.819+24859.808</f>
        <v>29325.627</v>
      </c>
      <c r="AB21" s="23">
        <f>SUM(Y21:AA21)</f>
        <v>98739.456000000006</v>
      </c>
      <c r="AC21" s="23">
        <f t="shared" si="25"/>
        <v>154478.69200000001</v>
      </c>
      <c r="AD21" s="18">
        <f>19626.124+5442.183</f>
        <v>25068.307000000001</v>
      </c>
      <c r="AE21" s="18">
        <f>23043.796+7008.193</f>
        <v>30051.988999999998</v>
      </c>
      <c r="AF21" s="18">
        <f>20105.221+6710.755</f>
        <v>26815.976000000002</v>
      </c>
      <c r="AG21" s="23">
        <f>SUM(AD21:AF21)</f>
        <v>81936.271999999997</v>
      </c>
      <c r="AH21" s="23">
        <f t="shared" si="26"/>
        <v>236414.96400000001</v>
      </c>
      <c r="AI21" s="405">
        <f>25978.495+7149.926</f>
        <v>33128.421000000002</v>
      </c>
      <c r="AJ21" s="406">
        <f>25447.959+6431.856</f>
        <v>31879.814999999999</v>
      </c>
      <c r="AK21" s="406">
        <f>24218.285+7113.366</f>
        <v>31331.650999999998</v>
      </c>
      <c r="AL21" s="23">
        <f>SUM(AI21:AK21)</f>
        <v>96339.887000000002</v>
      </c>
      <c r="AM21" s="23">
        <f t="shared" si="27"/>
        <v>332754.85100000002</v>
      </c>
    </row>
    <row r="22" spans="1:39" ht="16.5" thickBot="1" x14ac:dyDescent="0.3">
      <c r="A22" s="11" t="s">
        <v>37</v>
      </c>
      <c r="B22" s="188">
        <f t="shared" ref="B22:H22" si="28">SUM(B18:B21)</f>
        <v>361109.80099999998</v>
      </c>
      <c r="C22" s="21">
        <f t="shared" si="28"/>
        <v>303315.391</v>
      </c>
      <c r="D22" s="21">
        <f t="shared" si="28"/>
        <v>344193.174</v>
      </c>
      <c r="E22" s="24">
        <f t="shared" ref="E22" si="29">SUM(E18:E21)</f>
        <v>1008618.366</v>
      </c>
      <c r="F22" s="21">
        <f t="shared" si="28"/>
        <v>336060.217</v>
      </c>
      <c r="G22" s="21">
        <f t="shared" si="28"/>
        <v>413304.01400000002</v>
      </c>
      <c r="H22" s="21">
        <f t="shared" si="28"/>
        <v>313898.48300000001</v>
      </c>
      <c r="I22" s="180">
        <f>SUM(I18:I21)</f>
        <v>1063262.7139999999</v>
      </c>
      <c r="J22" s="24">
        <f>SUM(I22,E22)</f>
        <v>2071881.08</v>
      </c>
      <c r="K22" s="21">
        <f t="shared" ref="K22:M22" si="30">SUM(K18:K21)</f>
        <v>287458.67800000001</v>
      </c>
      <c r="L22" s="21">
        <f t="shared" si="30"/>
        <v>238719.48399999997</v>
      </c>
      <c r="M22" s="21">
        <f t="shared" si="30"/>
        <v>223001.13199999998</v>
      </c>
      <c r="N22" s="180">
        <f>SUM(N18:N21)</f>
        <v>749179.29399999999</v>
      </c>
      <c r="O22" s="24">
        <f>SUM(N22,J22)</f>
        <v>2821060.3739999998</v>
      </c>
      <c r="P22" s="21">
        <f t="shared" ref="P22:R22" si="31">SUM(P18:P21)</f>
        <v>247831.247</v>
      </c>
      <c r="Q22" s="21">
        <f t="shared" si="31"/>
        <v>262698.18199999997</v>
      </c>
      <c r="R22" s="21">
        <f t="shared" si="31"/>
        <v>318805.103</v>
      </c>
      <c r="S22" s="180">
        <f>SUM(S18:S21)</f>
        <v>829334.53200000001</v>
      </c>
      <c r="T22" s="24">
        <f>SUM(S22,O22)</f>
        <v>3650394.906</v>
      </c>
      <c r="U22" s="21">
        <f>SUM(U18:U21)</f>
        <v>304138.42499999999</v>
      </c>
      <c r="V22" s="21">
        <f>SUM(V18:V21)</f>
        <v>285687.783</v>
      </c>
      <c r="W22" s="21">
        <f>SUM(W18:W21)</f>
        <v>333683.37099999998</v>
      </c>
      <c r="X22" s="180">
        <f>SUM(X18:X21)</f>
        <v>923509.57900000014</v>
      </c>
      <c r="Y22" s="21">
        <f t="shared" ref="Y22:AA22" si="32">SUM(Y18:Y21)</f>
        <v>271504.462</v>
      </c>
      <c r="Z22" s="21">
        <f t="shared" si="32"/>
        <v>399690.114</v>
      </c>
      <c r="AA22" s="21">
        <f t="shared" si="32"/>
        <v>304731.65299999993</v>
      </c>
      <c r="AB22" s="180">
        <f>SUM(AB18:AB21)</f>
        <v>975926.22900000005</v>
      </c>
      <c r="AC22" s="24">
        <f>SUM(AB22,X22)</f>
        <v>1899435.8080000002</v>
      </c>
      <c r="AD22" s="21">
        <f t="shared" ref="AD22:AF22" si="33">SUM(AD18:AD21)</f>
        <v>270453.00899999996</v>
      </c>
      <c r="AE22" s="21">
        <f t="shared" si="33"/>
        <v>323891.64500000002</v>
      </c>
      <c r="AF22" s="21">
        <f t="shared" si="33"/>
        <v>287031.152</v>
      </c>
      <c r="AG22" s="180">
        <f>SUM(AG18:AG21)</f>
        <v>881375.80599999998</v>
      </c>
      <c r="AH22" s="24">
        <f>SUM(AG22,AC22)</f>
        <v>2780811.6140000001</v>
      </c>
      <c r="AI22" s="21">
        <f t="shared" ref="AI22:AK22" si="34">SUM(AI18:AI21)</f>
        <v>393206.38</v>
      </c>
      <c r="AJ22" s="21">
        <f t="shared" si="34"/>
        <v>399828.43900000001</v>
      </c>
      <c r="AK22" s="21">
        <f t="shared" si="34"/>
        <v>381209.70199999999</v>
      </c>
      <c r="AL22" s="180">
        <f>SUM(AL18:AL21)</f>
        <v>1174244.5210000002</v>
      </c>
      <c r="AM22" s="24">
        <f>SUM(AL22,AH22)</f>
        <v>3955056.1350000002</v>
      </c>
    </row>
    <row r="23" spans="1:39" ht="18.75" x14ac:dyDescent="0.3">
      <c r="A23" s="42" t="s">
        <v>38</v>
      </c>
      <c r="B23" s="192"/>
      <c r="C23" s="184"/>
      <c r="D23" s="184"/>
      <c r="E23" s="33"/>
      <c r="F23" s="33"/>
      <c r="G23" s="38"/>
      <c r="H23" s="33"/>
      <c r="I23" s="33"/>
      <c r="J23" s="271"/>
      <c r="K23" s="33"/>
      <c r="L23" s="38"/>
      <c r="M23" s="33"/>
      <c r="N23" s="33"/>
      <c r="O23" s="33"/>
      <c r="P23" s="33"/>
      <c r="Q23" s="38"/>
      <c r="R23" s="33"/>
      <c r="S23" s="33"/>
      <c r="T23" s="33"/>
      <c r="U23" s="33"/>
      <c r="V23" s="33"/>
      <c r="W23" s="33"/>
      <c r="X23" s="33"/>
      <c r="Y23" s="340"/>
      <c r="Z23" s="340"/>
      <c r="AA23" s="340"/>
      <c r="AB23" s="340"/>
      <c r="AC23" s="271"/>
      <c r="AD23" s="271"/>
      <c r="AE23" s="271"/>
      <c r="AF23" s="271"/>
      <c r="AG23" s="271"/>
      <c r="AH23" s="33"/>
      <c r="AI23" s="271"/>
      <c r="AJ23" s="271"/>
      <c r="AK23" s="271"/>
      <c r="AL23" s="271"/>
      <c r="AM23" s="33"/>
    </row>
    <row r="24" spans="1:39" ht="15.75" x14ac:dyDescent="0.25">
      <c r="A24" s="8" t="s">
        <v>39</v>
      </c>
      <c r="B24" s="190">
        <v>57672.016000000003</v>
      </c>
      <c r="C24" s="16">
        <v>51137.474999999999</v>
      </c>
      <c r="D24" s="16">
        <v>65032.199000000001</v>
      </c>
      <c r="E24" s="22">
        <f>SUM(B24:D24)</f>
        <v>173841.69</v>
      </c>
      <c r="F24" s="16">
        <v>44920.822</v>
      </c>
      <c r="G24" s="16">
        <v>35446.548999999999</v>
      </c>
      <c r="H24" s="16">
        <v>10602.975</v>
      </c>
      <c r="I24" s="22">
        <f>SUM(F24:H24)</f>
        <v>90970.346000000005</v>
      </c>
      <c r="J24" s="22">
        <f>SUM(I24,E24)</f>
        <v>264812.03600000002</v>
      </c>
      <c r="K24" s="16">
        <v>11624.15</v>
      </c>
      <c r="L24" s="16">
        <v>11597.87</v>
      </c>
      <c r="M24" s="16">
        <v>19402.075000000001</v>
      </c>
      <c r="N24" s="22">
        <f>SUM(K24:M24)</f>
        <v>42624.095000000001</v>
      </c>
      <c r="O24" s="22">
        <f>SUM(N24,J24)</f>
        <v>307436.13100000005</v>
      </c>
      <c r="P24" s="16">
        <v>34604.732000000004</v>
      </c>
      <c r="Q24" s="16">
        <v>60323.553</v>
      </c>
      <c r="R24" s="16">
        <v>68687.384000000005</v>
      </c>
      <c r="S24" s="22">
        <f>SUM(P24:R24)</f>
        <v>163615.66899999999</v>
      </c>
      <c r="T24" s="22">
        <f>SUM(S24,O24)</f>
        <v>471051.80000000005</v>
      </c>
      <c r="U24" s="18">
        <v>63776.732000000004</v>
      </c>
      <c r="V24" s="18">
        <v>59121.235000000001</v>
      </c>
      <c r="W24" s="18">
        <v>78596.596999999994</v>
      </c>
      <c r="X24" s="22">
        <f>SUM(U24:W24)</f>
        <v>201494.56400000001</v>
      </c>
      <c r="Y24" s="18">
        <v>49035.546999999999</v>
      </c>
      <c r="Z24" s="18">
        <v>30106.67</v>
      </c>
      <c r="AA24" s="18">
        <v>10721.625</v>
      </c>
      <c r="AB24" s="22">
        <f>SUM(Y24:AA24)</f>
        <v>89863.842000000004</v>
      </c>
      <c r="AC24" s="22">
        <f>AB24+X24</f>
        <v>291358.40600000002</v>
      </c>
      <c r="AD24" s="18">
        <v>10404.145</v>
      </c>
      <c r="AE24" s="18">
        <v>11465.383</v>
      </c>
      <c r="AF24" s="18">
        <v>18938.37</v>
      </c>
      <c r="AG24" s="22">
        <f>SUM(AD24:AF24)</f>
        <v>40807.898000000001</v>
      </c>
      <c r="AH24" s="22">
        <f>AC24+AG24</f>
        <v>332166.304</v>
      </c>
      <c r="AI24" s="406">
        <v>38696.794999999998</v>
      </c>
      <c r="AJ24" s="406">
        <v>60032.006000000001</v>
      </c>
      <c r="AK24" s="409">
        <v>60441.033000000003</v>
      </c>
      <c r="AL24" s="22">
        <f>SUM(AI24:AK24)</f>
        <v>159169.834</v>
      </c>
      <c r="AM24" s="22">
        <f>AH24+AL24</f>
        <v>491336.13800000004</v>
      </c>
    </row>
    <row r="25" spans="1:39" ht="15.75" x14ac:dyDescent="0.25">
      <c r="A25" s="9" t="s">
        <v>40</v>
      </c>
      <c r="B25" s="191">
        <v>335544.522</v>
      </c>
      <c r="C25" s="18">
        <v>273148.96999999997</v>
      </c>
      <c r="D25" s="18">
        <v>284583.02899999998</v>
      </c>
      <c r="E25" s="23">
        <f>SUM(B25:D25)</f>
        <v>893276.52099999995</v>
      </c>
      <c r="F25" s="18">
        <v>268013.03000000003</v>
      </c>
      <c r="G25" s="18">
        <v>299536.277</v>
      </c>
      <c r="H25" s="19">
        <v>305224.701</v>
      </c>
      <c r="I25" s="23">
        <f>SUM(F25:H25)</f>
        <v>872774.00800000003</v>
      </c>
      <c r="J25" s="23">
        <f>SUM(I25,E25)</f>
        <v>1766050.5290000001</v>
      </c>
      <c r="K25" s="18">
        <v>303238.29599999997</v>
      </c>
      <c r="L25" s="18">
        <v>285582.09700000001</v>
      </c>
      <c r="M25" s="19">
        <v>277663.11700000003</v>
      </c>
      <c r="N25" s="23">
        <f>SUM(K25:M25)</f>
        <v>866483.51</v>
      </c>
      <c r="O25" s="23">
        <f>SUM(N25,J25)</f>
        <v>2632534.0389999999</v>
      </c>
      <c r="P25" s="18">
        <v>282256.01699999999</v>
      </c>
      <c r="Q25" s="18">
        <v>238501.34099999999</v>
      </c>
      <c r="R25" s="19">
        <v>254195.46799999999</v>
      </c>
      <c r="S25" s="23">
        <f>SUM(P25:R25)</f>
        <v>774952.826</v>
      </c>
      <c r="T25" s="23">
        <f>SUM(S25,O25)</f>
        <v>3407486.8649999998</v>
      </c>
      <c r="U25" s="18">
        <v>228145.67</v>
      </c>
      <c r="V25" s="18">
        <v>207306.49799999999</v>
      </c>
      <c r="W25" s="18">
        <v>233625.61</v>
      </c>
      <c r="X25" s="23">
        <f>SUM(U25:W25)</f>
        <v>669077.77799999993</v>
      </c>
      <c r="Y25" s="18">
        <v>234540.408</v>
      </c>
      <c r="Z25" s="18">
        <v>290409.55200000003</v>
      </c>
      <c r="AA25" s="18">
        <v>289008.424</v>
      </c>
      <c r="AB25" s="23">
        <f>SUM(Y25:AA25)</f>
        <v>813958.38399999996</v>
      </c>
      <c r="AC25" s="23">
        <f t="shared" ref="AC25:AC27" si="35">AB25+X25</f>
        <v>1483036.162</v>
      </c>
      <c r="AD25" s="18">
        <v>186753.77100000001</v>
      </c>
      <c r="AE25" s="18">
        <v>183509.17600000001</v>
      </c>
      <c r="AF25" s="18">
        <v>219713.58100000001</v>
      </c>
      <c r="AG25" s="23">
        <f>SUM(AD25:AF25)</f>
        <v>589976.52800000005</v>
      </c>
      <c r="AH25" s="23">
        <f t="shared" ref="AH25:AH27" si="36">AC25+AG25</f>
        <v>2073012.69</v>
      </c>
      <c r="AI25" s="405">
        <v>288364.717</v>
      </c>
      <c r="AJ25" s="406">
        <v>263348.53600000002</v>
      </c>
      <c r="AK25" s="406">
        <v>248893.804</v>
      </c>
      <c r="AL25" s="23">
        <f>SUM(AI25:AK25)</f>
        <v>800607.05700000003</v>
      </c>
      <c r="AM25" s="23">
        <f t="shared" ref="AM25:AM27" si="37">AH25+AL25</f>
        <v>2873619.747</v>
      </c>
    </row>
    <row r="26" spans="1:39" ht="15.75" x14ac:dyDescent="0.25">
      <c r="A26" s="9" t="s">
        <v>41</v>
      </c>
      <c r="B26" s="191">
        <v>99049.633000000002</v>
      </c>
      <c r="C26" s="18">
        <v>86304.239000000001</v>
      </c>
      <c r="D26" s="18">
        <v>83953.078999999998</v>
      </c>
      <c r="E26" s="23">
        <f>SUM(B26:D26)</f>
        <v>269306.951</v>
      </c>
      <c r="F26" s="18">
        <v>75403.156000000003</v>
      </c>
      <c r="G26" s="18">
        <v>87476.654999999999</v>
      </c>
      <c r="H26" s="19">
        <v>108256.67600000001</v>
      </c>
      <c r="I26" s="23">
        <f>SUM(F26:H26)</f>
        <v>271136.48699999996</v>
      </c>
      <c r="J26" s="23">
        <f>SUM(I26,E26)</f>
        <v>540443.43799999997</v>
      </c>
      <c r="K26" s="18">
        <v>104014.692</v>
      </c>
      <c r="L26" s="18">
        <v>110249.15700000001</v>
      </c>
      <c r="M26" s="19">
        <v>98821.638999999996</v>
      </c>
      <c r="N26" s="23">
        <f>SUM(K26:M26)</f>
        <v>313085.48800000001</v>
      </c>
      <c r="O26" s="23">
        <f>SUM(N26,J26)</f>
        <v>853528.92599999998</v>
      </c>
      <c r="P26" s="18">
        <v>104556.015</v>
      </c>
      <c r="Q26" s="18">
        <v>95583.076000000001</v>
      </c>
      <c r="R26" s="19">
        <v>88805.505999999994</v>
      </c>
      <c r="S26" s="23">
        <f>SUM(P26:R26)</f>
        <v>288944.59700000001</v>
      </c>
      <c r="T26" s="23">
        <f>SUM(S26,O26)</f>
        <v>1142473.523</v>
      </c>
      <c r="U26" s="18">
        <v>95482.993000000002</v>
      </c>
      <c r="V26" s="18">
        <v>86555.391000000003</v>
      </c>
      <c r="W26" s="18">
        <v>96901.235000000001</v>
      </c>
      <c r="X26" s="23">
        <f>SUM(U26:W26)</f>
        <v>278939.61900000001</v>
      </c>
      <c r="Y26" s="18">
        <v>74897.104000000007</v>
      </c>
      <c r="Z26" s="18">
        <v>78867.512000000002</v>
      </c>
      <c r="AA26" s="18">
        <v>67943.14</v>
      </c>
      <c r="AB26" s="23">
        <f>SUM(Y26:AA26)</f>
        <v>221707.75599999999</v>
      </c>
      <c r="AC26" s="23">
        <f t="shared" si="35"/>
        <v>500647.375</v>
      </c>
      <c r="AD26" s="18">
        <v>65355.267</v>
      </c>
      <c r="AE26" s="18">
        <v>80576.544999999998</v>
      </c>
      <c r="AF26" s="18">
        <v>86733.793000000005</v>
      </c>
      <c r="AG26" s="23">
        <f>SUM(AD26:AF26)</f>
        <v>232665.60500000001</v>
      </c>
      <c r="AH26" s="23">
        <f t="shared" si="36"/>
        <v>733312.98</v>
      </c>
      <c r="AI26" s="405">
        <v>100485.902</v>
      </c>
      <c r="AJ26" s="406">
        <v>89574.663</v>
      </c>
      <c r="AK26" s="406">
        <v>83102.846000000005</v>
      </c>
      <c r="AL26" s="23">
        <f>SUM(AI26:AK26)</f>
        <v>273163.41100000002</v>
      </c>
      <c r="AM26" s="23">
        <f t="shared" si="37"/>
        <v>1006476.3910000001</v>
      </c>
    </row>
    <row r="27" spans="1:39" ht="16.5" thickBot="1" x14ac:dyDescent="0.3">
      <c r="A27" s="9" t="s">
        <v>42</v>
      </c>
      <c r="B27" s="191">
        <v>190574.71799999999</v>
      </c>
      <c r="C27" s="18">
        <v>191010.51199999999</v>
      </c>
      <c r="D27" s="18">
        <v>237669.40900000001</v>
      </c>
      <c r="E27" s="23">
        <f>SUM(B27:D27)</f>
        <v>619254.63899999997</v>
      </c>
      <c r="F27" s="18">
        <v>254333.728</v>
      </c>
      <c r="G27" s="18">
        <v>268563.65000000002</v>
      </c>
      <c r="H27" s="19">
        <v>326407.82699999999</v>
      </c>
      <c r="I27" s="23">
        <f>SUM(F27:H27)</f>
        <v>849305.20500000007</v>
      </c>
      <c r="J27" s="23">
        <f>SUM(I27,E27)</f>
        <v>1468559.844</v>
      </c>
      <c r="K27" s="18">
        <v>259790.359</v>
      </c>
      <c r="L27" s="18">
        <v>238421.19500000001</v>
      </c>
      <c r="M27" s="19">
        <v>186706.53099999999</v>
      </c>
      <c r="N27" s="23">
        <f>SUM(K27:M27)</f>
        <v>684918.08499999996</v>
      </c>
      <c r="O27" s="23">
        <f>SUM(N27,J27)</f>
        <v>2153477.929</v>
      </c>
      <c r="P27" s="18">
        <v>210631.92600000001</v>
      </c>
      <c r="Q27" s="18">
        <v>208090.77900000001</v>
      </c>
      <c r="R27" s="19">
        <v>190873.81700000001</v>
      </c>
      <c r="S27" s="23">
        <f>SUM(P27:R27)</f>
        <v>609596.522</v>
      </c>
      <c r="T27" s="23">
        <f>SUM(S27,O27)</f>
        <v>2763074.4509999999</v>
      </c>
      <c r="U27" s="18">
        <f>[1]январь!$B$95+[1]январь!$B$100</f>
        <v>210185.68299999999</v>
      </c>
      <c r="V27" s="18">
        <f>[1]февраль!$B$95+[1]февраль!$B$100</f>
        <v>224577.03200000001</v>
      </c>
      <c r="W27" s="18">
        <f>[1]март!$B$95+[1]март!$B$100</f>
        <v>228673.397</v>
      </c>
      <c r="X27" s="23">
        <f>SUM(U27:W27)</f>
        <v>663436.11199999996</v>
      </c>
      <c r="Y27" s="18">
        <f>71203.493+141317.31</f>
        <v>212520.80300000001</v>
      </c>
      <c r="Z27" s="18">
        <f>101325.414+169314.73</f>
        <v>270640.14400000003</v>
      </c>
      <c r="AA27" s="18">
        <f>121441.979+142101.73</f>
        <v>263543.70900000003</v>
      </c>
      <c r="AB27" s="23">
        <f>SUM(Y27:AA27)</f>
        <v>746704.65600000008</v>
      </c>
      <c r="AC27" s="23">
        <f t="shared" si="35"/>
        <v>1410140.7680000002</v>
      </c>
      <c r="AD27" s="18">
        <f>49003.152+80709.449</f>
        <v>129712.601</v>
      </c>
      <c r="AE27" s="18">
        <f>62985.442+50421.293</f>
        <v>113406.735</v>
      </c>
      <c r="AF27" s="18">
        <f>109837.974+65315.253</f>
        <v>175153.22700000001</v>
      </c>
      <c r="AG27" s="23">
        <f>SUM(AD27:AF27)</f>
        <v>418272.56300000002</v>
      </c>
      <c r="AH27" s="23">
        <f t="shared" si="36"/>
        <v>1828413.3310000002</v>
      </c>
      <c r="AI27" s="405">
        <f>164777.166+161186.335</f>
        <v>325963.50099999999</v>
      </c>
      <c r="AJ27" s="406">
        <f>79776.872+104835.227</f>
        <v>184612.09899999999</v>
      </c>
      <c r="AK27" s="406">
        <f>82927.663+77135.288</f>
        <v>160062.951</v>
      </c>
      <c r="AL27" s="23">
        <f>SUM(AI27:AK27)</f>
        <v>670638.55099999998</v>
      </c>
      <c r="AM27" s="23">
        <f t="shared" si="37"/>
        <v>2499051.8820000002</v>
      </c>
    </row>
    <row r="28" spans="1:39" ht="16.5" thickBot="1" x14ac:dyDescent="0.3">
      <c r="A28" s="11" t="s">
        <v>43</v>
      </c>
      <c r="B28" s="188">
        <f t="shared" ref="B28:H28" si="38">SUM(B24:B27)</f>
        <v>682840.88899999997</v>
      </c>
      <c r="C28" s="21">
        <f t="shared" si="38"/>
        <v>601601.196</v>
      </c>
      <c r="D28" s="21">
        <f t="shared" si="38"/>
        <v>671237.71600000001</v>
      </c>
      <c r="E28" s="24">
        <f t="shared" ref="E28" si="39">SUM(E24:E27)</f>
        <v>1955679.801</v>
      </c>
      <c r="F28" s="21">
        <f t="shared" si="38"/>
        <v>642670.73600000003</v>
      </c>
      <c r="G28" s="21">
        <f t="shared" si="38"/>
        <v>691023.13100000005</v>
      </c>
      <c r="H28" s="21">
        <f t="shared" si="38"/>
        <v>750492.179</v>
      </c>
      <c r="I28" s="24">
        <f>SUM(F28:H28)</f>
        <v>2084186.0460000001</v>
      </c>
      <c r="J28" s="273">
        <f>SUM(I28,E28)</f>
        <v>4039865.8470000001</v>
      </c>
      <c r="K28" s="21">
        <f t="shared" ref="K28:M28" si="40">SUM(K24:K27)</f>
        <v>678667.49699999997</v>
      </c>
      <c r="L28" s="21">
        <f t="shared" si="40"/>
        <v>645850.31900000002</v>
      </c>
      <c r="M28" s="21">
        <f t="shared" si="40"/>
        <v>582593.36199999996</v>
      </c>
      <c r="N28" s="24">
        <f>SUM(K28:M28)</f>
        <v>1907111.1780000001</v>
      </c>
      <c r="O28" s="273">
        <f>SUM(N28,J28)</f>
        <v>5946977.0250000004</v>
      </c>
      <c r="P28" s="21">
        <f t="shared" ref="P28:R28" si="41">SUM(P24:P27)</f>
        <v>632048.69000000006</v>
      </c>
      <c r="Q28" s="21">
        <f t="shared" si="41"/>
        <v>602498.74899999995</v>
      </c>
      <c r="R28" s="21">
        <f t="shared" si="41"/>
        <v>602562.17500000005</v>
      </c>
      <c r="S28" s="24">
        <f>SUM(P28:R28)</f>
        <v>1837109.6140000001</v>
      </c>
      <c r="T28" s="273">
        <f>SUM(S28,O28)</f>
        <v>7784086.6390000004</v>
      </c>
      <c r="U28" s="21">
        <f>SUM(U24:U27)</f>
        <v>597591.07799999998</v>
      </c>
      <c r="V28" s="21">
        <f>SUM(V24:V27)</f>
        <v>577560.15599999996</v>
      </c>
      <c r="W28" s="21">
        <f>SUM(W24:W27)</f>
        <v>637796.83899999992</v>
      </c>
      <c r="X28" s="24">
        <f>SUM(U28:W28)</f>
        <v>1812948.0729999999</v>
      </c>
      <c r="Y28" s="21">
        <f t="shared" ref="Y28:AA28" si="42">SUM(Y24:Y27)</f>
        <v>570993.86199999996</v>
      </c>
      <c r="Z28" s="21">
        <f t="shared" si="42"/>
        <v>670023.87800000003</v>
      </c>
      <c r="AA28" s="21">
        <f t="shared" si="42"/>
        <v>631216.89800000004</v>
      </c>
      <c r="AB28" s="24">
        <f>SUM(Y28:AA28)</f>
        <v>1872234.638</v>
      </c>
      <c r="AC28" s="273">
        <f>SUM(AB28,X28)</f>
        <v>3685182.7110000001</v>
      </c>
      <c r="AD28" s="21">
        <f t="shared" ref="AD28:AF28" si="43">SUM(AD24:AD27)</f>
        <v>392225.78399999999</v>
      </c>
      <c r="AE28" s="21">
        <f t="shared" si="43"/>
        <v>388957.83899999998</v>
      </c>
      <c r="AF28" s="21">
        <f t="shared" si="43"/>
        <v>500538.97100000002</v>
      </c>
      <c r="AG28" s="24">
        <f>SUM(AD28:AF28)</f>
        <v>1281722.594</v>
      </c>
      <c r="AH28" s="273">
        <f>SUM(AG28,AC28)</f>
        <v>4966905.3049999997</v>
      </c>
      <c r="AI28" s="21">
        <f t="shared" ref="AI28:AK28" si="44">SUM(AI24:AI27)</f>
        <v>753510.91500000004</v>
      </c>
      <c r="AJ28" s="21">
        <f t="shared" si="44"/>
        <v>597567.304</v>
      </c>
      <c r="AK28" s="21">
        <f t="shared" si="44"/>
        <v>552500.63400000008</v>
      </c>
      <c r="AL28" s="24">
        <f>SUM(AI28:AK28)</f>
        <v>1903578.8530000001</v>
      </c>
      <c r="AM28" s="273">
        <f>SUM(AL28,AH28)</f>
        <v>6870484.1579999998</v>
      </c>
    </row>
    <row r="29" spans="1:39" ht="15.75" thickBot="1" x14ac:dyDescent="0.3">
      <c r="A29" s="43"/>
      <c r="B29" s="193"/>
      <c r="C29" s="185"/>
      <c r="D29" s="185"/>
      <c r="E29" s="34"/>
      <c r="F29" s="34"/>
      <c r="G29" s="34"/>
      <c r="H29" s="34"/>
      <c r="I29" s="34"/>
      <c r="J29" s="272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1"/>
      <c r="Z29" s="341"/>
      <c r="AA29" s="341"/>
      <c r="AB29" s="341"/>
      <c r="AC29" s="272"/>
      <c r="AD29" s="272"/>
      <c r="AE29" s="272"/>
      <c r="AF29" s="272"/>
      <c r="AG29" s="272"/>
      <c r="AH29" s="34"/>
      <c r="AI29" s="272"/>
      <c r="AJ29" s="272"/>
      <c r="AK29" s="272"/>
      <c r="AL29" s="272"/>
      <c r="AM29" s="34"/>
    </row>
    <row r="30" spans="1:39" ht="16.5" thickBot="1" x14ac:dyDescent="0.3">
      <c r="A30" s="12" t="s">
        <v>87</v>
      </c>
      <c r="B30" s="194">
        <v>2641.1089999999999</v>
      </c>
      <c r="C30" s="6">
        <v>2406.4340000000002</v>
      </c>
      <c r="D30" s="6">
        <v>2534.2620000000002</v>
      </c>
      <c r="E30" s="25">
        <f>SUM(B30:D30)</f>
        <v>7581.8050000000003</v>
      </c>
      <c r="F30" s="6">
        <v>2288.7809999999999</v>
      </c>
      <c r="G30" s="6">
        <v>0</v>
      </c>
      <c r="H30" s="6">
        <v>0</v>
      </c>
      <c r="I30" s="25">
        <f>SUM(F30:H30)</f>
        <v>2288.7809999999999</v>
      </c>
      <c r="J30" s="25">
        <f>SUM(I30,E30)</f>
        <v>9870.5859999999993</v>
      </c>
      <c r="K30" s="6">
        <v>0</v>
      </c>
      <c r="L30" s="6">
        <v>0</v>
      </c>
      <c r="M30" s="6">
        <v>0</v>
      </c>
      <c r="N30" s="25">
        <f>SUM(K30:M30)</f>
        <v>0</v>
      </c>
      <c r="O30" s="25">
        <f>SUM(N30,J30)</f>
        <v>9870.5859999999993</v>
      </c>
      <c r="P30" s="164">
        <v>0</v>
      </c>
      <c r="Q30" s="164">
        <v>627.21</v>
      </c>
      <c r="R30" s="164">
        <v>2459.7620000000002</v>
      </c>
      <c r="S30" s="25">
        <v>3086.9720000000002</v>
      </c>
      <c r="T30" s="181">
        <v>12957.558000000001</v>
      </c>
      <c r="U30" s="164">
        <v>2484</v>
      </c>
      <c r="V30" s="164">
        <v>2222</v>
      </c>
      <c r="W30" s="164">
        <v>2495</v>
      </c>
      <c r="X30" s="24">
        <f t="shared" ref="X30" si="45">SUM(U30:W30)</f>
        <v>7201</v>
      </c>
      <c r="Y30" s="164">
        <v>2041.0150000000001</v>
      </c>
      <c r="Z30" s="164">
        <v>0</v>
      </c>
      <c r="AA30" s="164">
        <v>0</v>
      </c>
      <c r="AB30" s="24">
        <f>SUM(Y30:AA30)</f>
        <v>2041.0150000000001</v>
      </c>
      <c r="AC30" s="25">
        <f>SUM(AB30,X30)</f>
        <v>9242.0149999999994</v>
      </c>
      <c r="AD30" s="164">
        <v>0</v>
      </c>
      <c r="AE30" s="164">
        <v>0</v>
      </c>
      <c r="AF30" s="164">
        <v>0</v>
      </c>
      <c r="AG30" s="24">
        <f>SUM(AD30:AF30)</f>
        <v>0</v>
      </c>
      <c r="AH30" s="25">
        <f>SUM(AG30,AC30)</f>
        <v>9242.0149999999994</v>
      </c>
      <c r="AI30" s="164">
        <v>0</v>
      </c>
      <c r="AJ30" s="164">
        <v>979.70400000000006</v>
      </c>
      <c r="AK30" s="164">
        <v>1994.396</v>
      </c>
      <c r="AL30" s="24">
        <f>SUM(AI30:AK30)</f>
        <v>2974.1</v>
      </c>
      <c r="AM30" s="25">
        <f>SUM(AL30,AH30)</f>
        <v>12216.115</v>
      </c>
    </row>
    <row r="31" spans="1:39" ht="15.75" thickBot="1" x14ac:dyDescent="0.3">
      <c r="A31" s="43"/>
      <c r="B31" s="19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1"/>
      <c r="Z31" s="341"/>
      <c r="AA31" s="341"/>
      <c r="AB31" s="341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</row>
    <row r="32" spans="1:39" ht="16.5" thickBot="1" x14ac:dyDescent="0.3">
      <c r="A32" s="13" t="s">
        <v>88</v>
      </c>
      <c r="B32" s="195">
        <f t="shared" ref="B32:C32" si="46">B16+B22+B28</f>
        <v>3313343.1159999999</v>
      </c>
      <c r="C32" s="35">
        <f t="shared" si="46"/>
        <v>2882226.83</v>
      </c>
      <c r="D32" s="35">
        <f>D16+D22+D28</f>
        <v>3173703.7100000004</v>
      </c>
      <c r="E32" s="26">
        <f>E16+E22+E28</f>
        <v>9369273.6559999995</v>
      </c>
      <c r="F32" s="35">
        <f>F16+F22+F28</f>
        <v>2848730.503</v>
      </c>
      <c r="G32" s="35">
        <f>G16+G22+G28</f>
        <v>2617320.4539999999</v>
      </c>
      <c r="H32" s="35">
        <f>H16+H22+H28</f>
        <v>1834792.1570000001</v>
      </c>
      <c r="I32" s="26">
        <f>SUM(F32:H32)</f>
        <v>7300843.1140000001</v>
      </c>
      <c r="J32" s="26">
        <f>SUM(I32,E32)</f>
        <v>16670116.77</v>
      </c>
      <c r="K32" s="35">
        <f>K16+K22+K28</f>
        <v>1649296.068</v>
      </c>
      <c r="L32" s="35">
        <f>L16+L22+L28</f>
        <v>1520960.0449999999</v>
      </c>
      <c r="M32" s="35">
        <f>M16+M22+M28</f>
        <v>1871641.8929999999</v>
      </c>
      <c r="N32" s="26">
        <f>SUM(K32:M32)</f>
        <v>5041898.0060000001</v>
      </c>
      <c r="O32" s="26">
        <f>SUM(N32,J32)</f>
        <v>21712014.776000001</v>
      </c>
      <c r="P32" s="35">
        <f>P16+P22+P28</f>
        <v>2382374.7860000003</v>
      </c>
      <c r="Q32" s="35">
        <f>Q16+Q22+Q28</f>
        <v>2604564.395</v>
      </c>
      <c r="R32" s="35">
        <f>R16+R22+R28</f>
        <v>3065670.6120000007</v>
      </c>
      <c r="S32" s="26">
        <f>SUM(P32:R32)</f>
        <v>8052609.7930000005</v>
      </c>
      <c r="T32" s="26">
        <f>SUM(S32,O32)</f>
        <v>29764624.569000002</v>
      </c>
      <c r="U32" s="35">
        <f>U16+U22+U28</f>
        <v>3045362.5029999996</v>
      </c>
      <c r="V32" s="35">
        <f>V16+V22+V28</f>
        <v>2882786.9039999996</v>
      </c>
      <c r="W32" s="35">
        <f>W16+W22+W28</f>
        <v>3119154.4400000004</v>
      </c>
      <c r="X32" s="26">
        <f>SUM(U32:W32)</f>
        <v>9047303.8469999991</v>
      </c>
      <c r="Y32" s="35">
        <f>Y16+Y22+Y28</f>
        <v>2527002.503</v>
      </c>
      <c r="Z32" s="35">
        <f t="shared" ref="Z32:AA32" si="47">Z16+Z22+Z28</f>
        <v>2416681.7580000004</v>
      </c>
      <c r="AA32" s="35">
        <f t="shared" si="47"/>
        <v>1660795.942</v>
      </c>
      <c r="AB32" s="26">
        <f>SUM(Y32:AA32)</f>
        <v>6604480.2029999997</v>
      </c>
      <c r="AC32" s="26">
        <f>SUM(AB32,X32)</f>
        <v>15651784.049999999</v>
      </c>
      <c r="AD32" s="35">
        <f>AD16+AD22+AD28</f>
        <v>1304115.9079999998</v>
      </c>
      <c r="AE32" s="35">
        <f t="shared" ref="AE32:AF32" si="48">AE16+AE22+AE28</f>
        <v>1653942.004</v>
      </c>
      <c r="AF32" s="35">
        <f t="shared" si="48"/>
        <v>1849279.804</v>
      </c>
      <c r="AG32" s="26">
        <f>SUM(AD32:AF32)</f>
        <v>4807337.716</v>
      </c>
      <c r="AH32" s="26">
        <f>SUM(AG32,AC32)</f>
        <v>20459121.765999999</v>
      </c>
      <c r="AI32" s="35">
        <f>AI16+AI22+AI28</f>
        <v>2802528.0520000001</v>
      </c>
      <c r="AJ32" s="35">
        <f t="shared" ref="AJ32:AK32" si="49">AJ16+AJ22+AJ28</f>
        <v>3098991.2239999999</v>
      </c>
      <c r="AK32" s="35">
        <f t="shared" si="49"/>
        <v>3326707.0260000001</v>
      </c>
      <c r="AL32" s="26">
        <f>SUM(AI32:AK32)</f>
        <v>9228226.3020000011</v>
      </c>
      <c r="AM32" s="26">
        <f>SUM(AL32,AH32)</f>
        <v>29687348.068</v>
      </c>
    </row>
    <row r="33" spans="1:39" ht="16.5" thickBot="1" x14ac:dyDescent="0.3">
      <c r="A33" s="13" t="s">
        <v>89</v>
      </c>
      <c r="B33" s="196">
        <f>B32+B30</f>
        <v>3315984.2250000001</v>
      </c>
      <c r="C33" s="36">
        <f t="shared" ref="C33:D33" si="50">C32+C30</f>
        <v>2884633.264</v>
      </c>
      <c r="D33" s="36">
        <f t="shared" si="50"/>
        <v>3176237.9720000005</v>
      </c>
      <c r="E33" s="26">
        <f>E32+E30</f>
        <v>9376855.4609999992</v>
      </c>
      <c r="F33" s="196">
        <f>F32+F30</f>
        <v>2851019.284</v>
      </c>
      <c r="G33" s="36">
        <f t="shared" ref="G33:H33" si="51">G32+G30</f>
        <v>2617320.4539999999</v>
      </c>
      <c r="H33" s="36">
        <f t="shared" si="51"/>
        <v>1834792.1570000001</v>
      </c>
      <c r="I33" s="26">
        <f>SUM(F33:H33)</f>
        <v>7303131.8949999996</v>
      </c>
      <c r="J33" s="26">
        <f>SUM(I33,E33)</f>
        <v>16679987.355999999</v>
      </c>
      <c r="K33" s="36">
        <f t="shared" ref="K33:M33" si="52">K32+K30</f>
        <v>1649296.068</v>
      </c>
      <c r="L33" s="36">
        <f t="shared" si="52"/>
        <v>1520960.0449999999</v>
      </c>
      <c r="M33" s="36">
        <f t="shared" si="52"/>
        <v>1871641.8929999999</v>
      </c>
      <c r="N33" s="26">
        <f>SUM(K33:M33)</f>
        <v>5041898.0060000001</v>
      </c>
      <c r="O33" s="26">
        <f>SUM(N33,J33)</f>
        <v>21721885.362</v>
      </c>
      <c r="P33" s="36">
        <f t="shared" ref="P33:Q33" si="53">P32+P30</f>
        <v>2382374.7860000003</v>
      </c>
      <c r="Q33" s="36">
        <f t="shared" si="53"/>
        <v>2605191.605</v>
      </c>
      <c r="R33" s="36">
        <f>R32+R30</f>
        <v>3068130.3740000008</v>
      </c>
      <c r="S33" s="26">
        <f>SUM(P33:R33)</f>
        <v>8055696.7650000015</v>
      </c>
      <c r="T33" s="26">
        <f>SUM(S33,O33)</f>
        <v>29777582.127</v>
      </c>
      <c r="U33" s="165">
        <f>U32+U30</f>
        <v>3047846.5029999996</v>
      </c>
      <c r="V33" s="165">
        <f t="shared" ref="V33:W33" si="54">V32+V30</f>
        <v>2885008.9039999996</v>
      </c>
      <c r="W33" s="165">
        <f t="shared" si="54"/>
        <v>3121649.4400000004</v>
      </c>
      <c r="X33" s="26">
        <f>SUM(U33:W33)</f>
        <v>9054504.8469999991</v>
      </c>
      <c r="Y33" s="165">
        <f>Y16+Y22+Y28+Y30</f>
        <v>2529043.5180000002</v>
      </c>
      <c r="Z33" s="165">
        <f t="shared" ref="Z33:AA33" si="55">Z16+Z22+Z28+Z30</f>
        <v>2416681.7580000004</v>
      </c>
      <c r="AA33" s="165">
        <f t="shared" si="55"/>
        <v>1660795.942</v>
      </c>
      <c r="AB33" s="26">
        <f>SUM(Y33:AA33)</f>
        <v>6606521.2180000003</v>
      </c>
      <c r="AC33" s="26">
        <f>SUM(AB33,X33)</f>
        <v>15661026.064999999</v>
      </c>
      <c r="AD33" s="165">
        <f>AD16+AD22+AD28+AD30</f>
        <v>1304115.9079999998</v>
      </c>
      <c r="AE33" s="165">
        <f t="shared" ref="AE33:AF33" si="56">AE16+AE22+AE28+AE30</f>
        <v>1653942.004</v>
      </c>
      <c r="AF33" s="165">
        <f t="shared" si="56"/>
        <v>1849279.804</v>
      </c>
      <c r="AG33" s="26">
        <f>SUM(AD33:AF33)</f>
        <v>4807337.716</v>
      </c>
      <c r="AH33" s="26">
        <f>SUM(AG33,AC33)</f>
        <v>20468363.780999999</v>
      </c>
      <c r="AI33" s="165">
        <f>AI16+AI22+AI28+AI30</f>
        <v>2802528.0520000001</v>
      </c>
      <c r="AJ33" s="165">
        <f t="shared" ref="AJ33:AK33" si="57">AJ16+AJ22+AJ28+AJ30</f>
        <v>3099970.9279999998</v>
      </c>
      <c r="AK33" s="165">
        <f t="shared" si="57"/>
        <v>3328701.4220000003</v>
      </c>
      <c r="AL33" s="26">
        <f>SUM(AI33:AK33)</f>
        <v>9231200.4020000007</v>
      </c>
      <c r="AM33" s="26">
        <f>SUM(AL33,AH33)</f>
        <v>29699564.182999998</v>
      </c>
    </row>
    <row r="34" spans="1:39" ht="15.75" x14ac:dyDescent="0.25">
      <c r="A34" s="44"/>
      <c r="B34" s="19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ht="15.75" x14ac:dyDescent="0.25">
      <c r="A35" s="14" t="s">
        <v>44</v>
      </c>
      <c r="B35" s="198">
        <f t="shared" ref="B35:J35" si="58">B5+B6+B7+B8+B9+B10+B11+B12+B18+B24+B30</f>
        <v>2219931.8420000002</v>
      </c>
      <c r="C35" s="15">
        <f t="shared" si="58"/>
        <v>1916394.67</v>
      </c>
      <c r="D35" s="48">
        <f t="shared" si="58"/>
        <v>2073966.7120000003</v>
      </c>
      <c r="E35" s="49">
        <f t="shared" si="58"/>
        <v>6210293.2239999995</v>
      </c>
      <c r="F35" s="198">
        <f t="shared" si="58"/>
        <v>1700642.6329999997</v>
      </c>
      <c r="G35" s="49">
        <f>G5+G6+G7+G8+G9+G10+G11+G12+G18+G24+G30</f>
        <v>1264067.3000000003</v>
      </c>
      <c r="H35" s="49">
        <f t="shared" si="58"/>
        <v>478999.43799999997</v>
      </c>
      <c r="I35" s="49">
        <f t="shared" si="58"/>
        <v>3443709.3709999998</v>
      </c>
      <c r="J35" s="49">
        <f t="shared" si="58"/>
        <v>9654002.5949999988</v>
      </c>
      <c r="K35" s="49">
        <f>K5+K6+K7+K8+K9+K10+K11+K12+K18+K24+K30</f>
        <v>426099.48400000005</v>
      </c>
      <c r="L35" s="49">
        <f>L5+L6+L7+L8+L9+L10+L11+L12+L18+L24+L30</f>
        <v>444447.56800000003</v>
      </c>
      <c r="M35" s="49">
        <f>M5+M6+M7+M8+M9+M10+M11+M12+M18+M24+M30</f>
        <v>940507.48400000005</v>
      </c>
      <c r="N35" s="49">
        <f t="shared" ref="N35:O35" si="59">N5+N6+N7+N8+N9+N10+N11+N12+N18+N24+N30</f>
        <v>1811054.5359999998</v>
      </c>
      <c r="O35" s="49">
        <f t="shared" si="59"/>
        <v>11465057.131000001</v>
      </c>
      <c r="P35" s="49">
        <f>P5+P6+P7+P8+P9+P10+P11+P12+P18+P24+P30</f>
        <v>1381138.5250000001</v>
      </c>
      <c r="Q35" s="49">
        <f>Q5+Q6+Q7+Q8+Q9+Q10+Q11+Q12+Q18+Q24+Q30</f>
        <v>1675777.774</v>
      </c>
      <c r="R35" s="49">
        <f>R5+R6+R7+R8+R9+R10+R11+R12+R18+R24+R30</f>
        <v>2119310.5320000001</v>
      </c>
      <c r="S35" s="49">
        <f t="shared" ref="S35" si="60">S5+S6+S7+S8+S9+S10+S11+S12+S18+S24+S30</f>
        <v>5176226.8309999993</v>
      </c>
      <c r="T35" s="49">
        <f t="shared" ref="T35:AA35" si="61">T5+T6+T7+T8+T9+T10+T11+T12+T18+T24+T30</f>
        <v>16641283.572000001</v>
      </c>
      <c r="U35" s="49">
        <f t="shared" si="61"/>
        <v>2090396.743</v>
      </c>
      <c r="V35" s="49">
        <f t="shared" si="61"/>
        <v>1958208.4539999999</v>
      </c>
      <c r="W35" s="49">
        <f t="shared" si="61"/>
        <v>2071140.1290000002</v>
      </c>
      <c r="X35" s="49">
        <f t="shared" si="61"/>
        <v>6119745.3260000004</v>
      </c>
      <c r="Y35" s="49">
        <f t="shared" si="61"/>
        <v>1489482.075</v>
      </c>
      <c r="Z35" s="49">
        <f t="shared" si="61"/>
        <v>1104890.753</v>
      </c>
      <c r="AA35" s="49">
        <f t="shared" si="61"/>
        <v>492371.47400000005</v>
      </c>
      <c r="AB35" s="49">
        <f>AB5+AB6+AB7+AB8+AB9+AB10+AB11+AB12+AB18+AB24+AB30</f>
        <v>3086744.3020000006</v>
      </c>
      <c r="AC35" s="49">
        <f t="shared" ref="AC35:AF35" si="62">AC5+AC6+AC7+AC8+AC9+AC10+AC11+AC12+AC18+AC24+AC30</f>
        <v>9206489.6280000005</v>
      </c>
      <c r="AD35" s="49">
        <f t="shared" si="62"/>
        <v>407631.06</v>
      </c>
      <c r="AE35" s="49">
        <f t="shared" si="62"/>
        <v>780222.90200000012</v>
      </c>
      <c r="AF35" s="49">
        <f t="shared" si="62"/>
        <v>890102.52299999993</v>
      </c>
      <c r="AG35" s="49">
        <f>AG5+AG6+AG7+AG8+AG9+AG10+AG11+AG12+AG18+AG24+AG30</f>
        <v>2077956.4850000001</v>
      </c>
      <c r="AH35" s="49">
        <f>AH5+AH6+AH7+AH8+AH9+AH10+AH11+AH12+AH18+AH24+AH30</f>
        <v>11284446.113</v>
      </c>
      <c r="AI35" s="49">
        <f t="shared" ref="AI35:AK35" si="63">AI5+AI6+AI7+AI8+AI9+AI10+AI11+AI12+AI18+AI24+AI30</f>
        <v>1499880.352</v>
      </c>
      <c r="AJ35" s="49">
        <f t="shared" si="63"/>
        <v>1956505.686</v>
      </c>
      <c r="AK35" s="49">
        <f t="shared" si="63"/>
        <v>2289302.5180000002</v>
      </c>
      <c r="AL35" s="49">
        <f>AL5+AL6+AL7+AL8+AL9+AL10+AL11+AL12+AL18+AL24+AL30</f>
        <v>5745688.5559999999</v>
      </c>
      <c r="AM35" s="49">
        <f>AM5+AM6+AM7+AM8+AM9+AM10+AM11+AM12+AM18+AM24+AM30</f>
        <v>17030134.668999996</v>
      </c>
    </row>
    <row r="36" spans="1:39" ht="15.75" x14ac:dyDescent="0.25">
      <c r="A36" s="50" t="s">
        <v>45</v>
      </c>
      <c r="B36" s="199">
        <f t="shared" ref="B36:S36" si="64">SUM(B13:B15,B19:B21,B25:B27)</f>
        <v>1096052.3829999999</v>
      </c>
      <c r="C36" s="51">
        <f t="shared" si="64"/>
        <v>968238.59399999992</v>
      </c>
      <c r="D36" s="52">
        <f t="shared" si="64"/>
        <v>1102271.26</v>
      </c>
      <c r="E36" s="53">
        <f t="shared" si="64"/>
        <v>3166562.2369999997</v>
      </c>
      <c r="F36" s="199">
        <f t="shared" si="64"/>
        <v>1150376.6510000001</v>
      </c>
      <c r="G36" s="53">
        <f t="shared" si="64"/>
        <v>1353253.1540000001</v>
      </c>
      <c r="H36" s="53">
        <f t="shared" si="64"/>
        <v>1355792.7189999998</v>
      </c>
      <c r="I36" s="53">
        <f t="shared" si="64"/>
        <v>3859422.5240000002</v>
      </c>
      <c r="J36" s="53">
        <f t="shared" si="64"/>
        <v>7025984.7609999999</v>
      </c>
      <c r="K36" s="53">
        <f t="shared" si="64"/>
        <v>1223196.584</v>
      </c>
      <c r="L36" s="53">
        <f t="shared" si="64"/>
        <v>1076512.477</v>
      </c>
      <c r="M36" s="53">
        <f t="shared" si="64"/>
        <v>931134.40899999999</v>
      </c>
      <c r="N36" s="53">
        <f t="shared" si="64"/>
        <v>3230843.4699999997</v>
      </c>
      <c r="O36" s="53">
        <f t="shared" si="64"/>
        <v>10256828.231000001</v>
      </c>
      <c r="P36" s="53">
        <f t="shared" si="64"/>
        <v>1001236.2610000001</v>
      </c>
      <c r="Q36" s="53">
        <f t="shared" si="64"/>
        <v>929413.83099999989</v>
      </c>
      <c r="R36" s="53">
        <f t="shared" si="64"/>
        <v>948819.84200000018</v>
      </c>
      <c r="S36" s="53">
        <f t="shared" si="64"/>
        <v>2879469.9339999999</v>
      </c>
      <c r="T36" s="53">
        <f>SUM(T13:T15,T19:T21,T25:T27)</f>
        <v>13136297.968</v>
      </c>
      <c r="U36" s="53">
        <f>SUM(U13:U15,U19:U21,U25:U27)</f>
        <v>957449.76</v>
      </c>
      <c r="V36" s="53">
        <f>SUM(V13:V15,V19:V21,V25:V27)</f>
        <v>926800.45000000007</v>
      </c>
      <c r="W36" s="53">
        <f>SUM(W13:W15,W19:W21,W25:W27)</f>
        <v>1050509.311</v>
      </c>
      <c r="X36" s="53">
        <f t="shared" ref="X36" si="65">SUM(X13:X15,X19:X21,X25:X27)</f>
        <v>2934759.5209999997</v>
      </c>
      <c r="Y36" s="53">
        <f>SUM(Y13:Y15,Y19:Y21,Y25:Y27)</f>
        <v>1039561.443</v>
      </c>
      <c r="Z36" s="53">
        <f>SUM(Z13:Z15,Z19:Z21,Z25:Z27)</f>
        <v>1311791.0049999999</v>
      </c>
      <c r="AA36" s="53">
        <f>SUM(AA13:AA15,AA19:AA21,AA25:AA27)</f>
        <v>1168424.4680000001</v>
      </c>
      <c r="AB36" s="53">
        <f t="shared" ref="AB36:AC36" si="66">SUM(AB13:AB15,AB19:AB21,AB25:AB27)</f>
        <v>3519776.9159999997</v>
      </c>
      <c r="AC36" s="53">
        <f t="shared" si="66"/>
        <v>6454536.4369999999</v>
      </c>
      <c r="AD36" s="53">
        <f>SUM(AD13:AD15,AD19:AD21,AD25:AD27)</f>
        <v>896484.848</v>
      </c>
      <c r="AE36" s="53">
        <f>SUM(AE13:AE15,AE19:AE21,AE25:AE27)</f>
        <v>873719.10200000007</v>
      </c>
      <c r="AF36" s="53">
        <f>SUM(AF13:AF15,AF19:AF21,AF25:AF27)</f>
        <v>959177.28099999996</v>
      </c>
      <c r="AG36" s="53">
        <f t="shared" ref="AG36" si="67">SUM(AG13:AG15,AG19:AG21,AG25:AG27)</f>
        <v>2729381.2310000001</v>
      </c>
      <c r="AH36" s="53">
        <f>SUM(AH13:AH15,AH19:AH21,AH25:AH27)</f>
        <v>9183917.6679999996</v>
      </c>
      <c r="AI36" s="53">
        <f>SUM(AI13:AI15,AI19:AI21,AI25:AI27)</f>
        <v>1302647.7</v>
      </c>
      <c r="AJ36" s="53">
        <f>SUM(AJ13:AJ15,AJ19:AJ21,AJ25:AJ27)</f>
        <v>1143465.2419999999</v>
      </c>
      <c r="AK36" s="53">
        <f>SUM(AK13:AK15,AK19:AK21,AK25:AK27)</f>
        <v>1039398.904</v>
      </c>
      <c r="AL36" s="53">
        <f t="shared" ref="AL36" si="68">SUM(AL13:AL15,AL19:AL21,AL25:AL27)</f>
        <v>3485511.8459999999</v>
      </c>
      <c r="AM36" s="53">
        <f>SUM(AM13:AM15,AM19:AM21,AM25:AM27)</f>
        <v>12669429.513999999</v>
      </c>
    </row>
    <row r="37" spans="1:39" x14ac:dyDescent="0.25">
      <c r="K37" s="45"/>
      <c r="L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</row>
    <row r="38" spans="1:39" x14ac:dyDescent="0.25">
      <c r="E38" s="324"/>
      <c r="AD38" s="396"/>
    </row>
    <row r="39" spans="1:39" x14ac:dyDescent="0.25">
      <c r="E39" s="324"/>
    </row>
    <row r="40" spans="1:39" x14ac:dyDescent="0.25">
      <c r="E40" s="324"/>
      <c r="X40" s="324"/>
      <c r="Y40" s="324"/>
      <c r="Z40" s="324"/>
      <c r="AA40" s="324"/>
      <c r="AB40" s="324"/>
    </row>
    <row r="41" spans="1:39" x14ac:dyDescent="0.25">
      <c r="E41" s="324"/>
    </row>
    <row r="42" spans="1:39" x14ac:dyDescent="0.25">
      <c r="E42" s="324"/>
    </row>
  </sheetData>
  <protectedRanges>
    <protectedRange password="CA04" sqref="K2:N2 F15:G15 B2:I4 A1:A36 K28:M28 B16:B36 E5:E36 C16:D16 C18:D22 C30:D33 C24:D28 C35:D36 AI28:AK28 F35:AM36 U28:W28 U32:W32 X5:AA15 U16:AA16 Y28:AA28 AB5:AG16 AD28:AF28 AI5:AL16 F5:H14 I5:I16 G17:I17 H34:I34 G19:G21 F16:F20 G16:H16 F22:G34 H18:H33 K16:M16 K22:M22 K32:M33 N5:N16 P28:R28 P16:R16 P22:R22 P32:R33 S5:S16" name="Диапазон1_3"/>
    <protectedRange password="CA04" sqref="K3:N3 T14:W15 T16 AM5:AM16 AH5:AH16 J3:J17 J34 O5:O16 T5:W5 T8:W12" name="Диапазон1_2_1"/>
  </protectedRanges>
  <mergeCells count="4">
    <mergeCell ref="A1:T1"/>
    <mergeCell ref="A2:A3"/>
    <mergeCell ref="B2:T2"/>
    <mergeCell ref="U2:AC2"/>
  </mergeCells>
  <pageMargins left="0.7" right="0.7" top="0.75" bottom="0.75" header="0.3" footer="0.3"/>
  <pageSetup paperSize="9" scale="82" orientation="landscape" r:id="rId1"/>
  <ignoredErrors>
    <ignoredError sqref="X6:X7 X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8"/>
  <sheetViews>
    <sheetView showGridLines="0" zoomScale="85" zoomScaleNormal="85" workbookViewId="0">
      <pane xSplit="1" ySplit="3" topLeftCell="T4" activePane="bottomRight" state="frozen"/>
      <selection pane="topRight" activeCell="B1" sqref="B1"/>
      <selection pane="bottomLeft" activeCell="A4" sqref="A4"/>
      <selection pane="bottomRight" activeCell="F13" sqref="F13"/>
    </sheetView>
  </sheetViews>
  <sheetFormatPr defaultRowHeight="15" x14ac:dyDescent="0.25"/>
  <cols>
    <col min="1" max="1" width="50.28515625" customWidth="1"/>
    <col min="2" max="14" width="10.7109375" style="167" customWidth="1"/>
    <col min="15" max="15" width="13" style="167" customWidth="1"/>
    <col min="16" max="19" width="10.7109375" style="167" customWidth="1"/>
    <col min="20" max="20" width="11.42578125" style="167" bestFit="1" customWidth="1"/>
    <col min="21" max="39" width="10.7109375" style="167" customWidth="1"/>
    <col min="185" max="185" width="40.28515625" bestFit="1" customWidth="1"/>
    <col min="186" max="224" width="10.7109375" customWidth="1"/>
    <col min="225" max="225" width="11.42578125" bestFit="1" customWidth="1"/>
    <col min="226" max="226" width="9.5703125" bestFit="1" customWidth="1"/>
    <col min="227" max="227" width="12" bestFit="1" customWidth="1"/>
    <col min="441" max="441" width="40.28515625" bestFit="1" customWidth="1"/>
    <col min="442" max="480" width="10.7109375" customWidth="1"/>
    <col min="481" max="481" width="11.42578125" bestFit="1" customWidth="1"/>
    <col min="482" max="482" width="9.5703125" bestFit="1" customWidth="1"/>
    <col min="483" max="483" width="12" bestFit="1" customWidth="1"/>
    <col min="697" max="697" width="40.28515625" bestFit="1" customWidth="1"/>
    <col min="698" max="736" width="10.7109375" customWidth="1"/>
    <col min="737" max="737" width="11.42578125" bestFit="1" customWidth="1"/>
    <col min="738" max="738" width="9.5703125" bestFit="1" customWidth="1"/>
    <col min="739" max="739" width="12" bestFit="1" customWidth="1"/>
    <col min="953" max="953" width="40.28515625" bestFit="1" customWidth="1"/>
    <col min="954" max="992" width="10.7109375" customWidth="1"/>
    <col min="993" max="993" width="11.42578125" bestFit="1" customWidth="1"/>
    <col min="994" max="994" width="9.5703125" bestFit="1" customWidth="1"/>
    <col min="995" max="995" width="12" bestFit="1" customWidth="1"/>
    <col min="1209" max="1209" width="40.28515625" bestFit="1" customWidth="1"/>
    <col min="1210" max="1248" width="10.7109375" customWidth="1"/>
    <col min="1249" max="1249" width="11.42578125" bestFit="1" customWidth="1"/>
    <col min="1250" max="1250" width="9.5703125" bestFit="1" customWidth="1"/>
    <col min="1251" max="1251" width="12" bestFit="1" customWidth="1"/>
    <col min="1465" max="1465" width="40.28515625" bestFit="1" customWidth="1"/>
    <col min="1466" max="1504" width="10.7109375" customWidth="1"/>
    <col min="1505" max="1505" width="11.42578125" bestFit="1" customWidth="1"/>
    <col min="1506" max="1506" width="9.5703125" bestFit="1" customWidth="1"/>
    <col min="1507" max="1507" width="12" bestFit="1" customWidth="1"/>
    <col min="1721" max="1721" width="40.28515625" bestFit="1" customWidth="1"/>
    <col min="1722" max="1760" width="10.7109375" customWidth="1"/>
    <col min="1761" max="1761" width="11.42578125" bestFit="1" customWidth="1"/>
    <col min="1762" max="1762" width="9.5703125" bestFit="1" customWidth="1"/>
    <col min="1763" max="1763" width="12" bestFit="1" customWidth="1"/>
    <col min="1977" max="1977" width="40.28515625" bestFit="1" customWidth="1"/>
    <col min="1978" max="2016" width="10.7109375" customWidth="1"/>
    <col min="2017" max="2017" width="11.42578125" bestFit="1" customWidth="1"/>
    <col min="2018" max="2018" width="9.5703125" bestFit="1" customWidth="1"/>
    <col min="2019" max="2019" width="12" bestFit="1" customWidth="1"/>
    <col min="2233" max="2233" width="40.28515625" bestFit="1" customWidth="1"/>
    <col min="2234" max="2272" width="10.7109375" customWidth="1"/>
    <col min="2273" max="2273" width="11.42578125" bestFit="1" customWidth="1"/>
    <col min="2274" max="2274" width="9.5703125" bestFit="1" customWidth="1"/>
    <col min="2275" max="2275" width="12" bestFit="1" customWidth="1"/>
    <col min="2489" max="2489" width="40.28515625" bestFit="1" customWidth="1"/>
    <col min="2490" max="2528" width="10.7109375" customWidth="1"/>
    <col min="2529" max="2529" width="11.42578125" bestFit="1" customWidth="1"/>
    <col min="2530" max="2530" width="9.5703125" bestFit="1" customWidth="1"/>
    <col min="2531" max="2531" width="12" bestFit="1" customWidth="1"/>
    <col min="2745" max="2745" width="40.28515625" bestFit="1" customWidth="1"/>
    <col min="2746" max="2784" width="10.7109375" customWidth="1"/>
    <col min="2785" max="2785" width="11.42578125" bestFit="1" customWidth="1"/>
    <col min="2786" max="2786" width="9.5703125" bestFit="1" customWidth="1"/>
    <col min="2787" max="2787" width="12" bestFit="1" customWidth="1"/>
    <col min="3001" max="3001" width="40.28515625" bestFit="1" customWidth="1"/>
    <col min="3002" max="3040" width="10.7109375" customWidth="1"/>
    <col min="3041" max="3041" width="11.42578125" bestFit="1" customWidth="1"/>
    <col min="3042" max="3042" width="9.5703125" bestFit="1" customWidth="1"/>
    <col min="3043" max="3043" width="12" bestFit="1" customWidth="1"/>
    <col min="3257" max="3257" width="40.28515625" bestFit="1" customWidth="1"/>
    <col min="3258" max="3296" width="10.7109375" customWidth="1"/>
    <col min="3297" max="3297" width="11.42578125" bestFit="1" customWidth="1"/>
    <col min="3298" max="3298" width="9.5703125" bestFit="1" customWidth="1"/>
    <col min="3299" max="3299" width="12" bestFit="1" customWidth="1"/>
    <col min="3513" max="3513" width="40.28515625" bestFit="1" customWidth="1"/>
    <col min="3514" max="3552" width="10.7109375" customWidth="1"/>
    <col min="3553" max="3553" width="11.42578125" bestFit="1" customWidth="1"/>
    <col min="3554" max="3554" width="9.5703125" bestFit="1" customWidth="1"/>
    <col min="3555" max="3555" width="12" bestFit="1" customWidth="1"/>
    <col min="3769" max="3769" width="40.28515625" bestFit="1" customWidth="1"/>
    <col min="3770" max="3808" width="10.7109375" customWidth="1"/>
    <col min="3809" max="3809" width="11.42578125" bestFit="1" customWidth="1"/>
    <col min="3810" max="3810" width="9.5703125" bestFit="1" customWidth="1"/>
    <col min="3811" max="3811" width="12" bestFit="1" customWidth="1"/>
    <col min="4025" max="4025" width="40.28515625" bestFit="1" customWidth="1"/>
    <col min="4026" max="4064" width="10.7109375" customWidth="1"/>
    <col min="4065" max="4065" width="11.42578125" bestFit="1" customWidth="1"/>
    <col min="4066" max="4066" width="9.5703125" bestFit="1" customWidth="1"/>
    <col min="4067" max="4067" width="12" bestFit="1" customWidth="1"/>
    <col min="4281" max="4281" width="40.28515625" bestFit="1" customWidth="1"/>
    <col min="4282" max="4320" width="10.7109375" customWidth="1"/>
    <col min="4321" max="4321" width="11.42578125" bestFit="1" customWidth="1"/>
    <col min="4322" max="4322" width="9.5703125" bestFit="1" customWidth="1"/>
    <col min="4323" max="4323" width="12" bestFit="1" customWidth="1"/>
    <col min="4537" max="4537" width="40.28515625" bestFit="1" customWidth="1"/>
    <col min="4538" max="4576" width="10.7109375" customWidth="1"/>
    <col min="4577" max="4577" width="11.42578125" bestFit="1" customWidth="1"/>
    <col min="4578" max="4578" width="9.5703125" bestFit="1" customWidth="1"/>
    <col min="4579" max="4579" width="12" bestFit="1" customWidth="1"/>
    <col min="4793" max="4793" width="40.28515625" bestFit="1" customWidth="1"/>
    <col min="4794" max="4832" width="10.7109375" customWidth="1"/>
    <col min="4833" max="4833" width="11.42578125" bestFit="1" customWidth="1"/>
    <col min="4834" max="4834" width="9.5703125" bestFit="1" customWidth="1"/>
    <col min="4835" max="4835" width="12" bestFit="1" customWidth="1"/>
    <col min="5049" max="5049" width="40.28515625" bestFit="1" customWidth="1"/>
    <col min="5050" max="5088" width="10.7109375" customWidth="1"/>
    <col min="5089" max="5089" width="11.42578125" bestFit="1" customWidth="1"/>
    <col min="5090" max="5090" width="9.5703125" bestFit="1" customWidth="1"/>
    <col min="5091" max="5091" width="12" bestFit="1" customWidth="1"/>
    <col min="5305" max="5305" width="40.28515625" bestFit="1" customWidth="1"/>
    <col min="5306" max="5344" width="10.7109375" customWidth="1"/>
    <col min="5345" max="5345" width="11.42578125" bestFit="1" customWidth="1"/>
    <col min="5346" max="5346" width="9.5703125" bestFit="1" customWidth="1"/>
    <col min="5347" max="5347" width="12" bestFit="1" customWidth="1"/>
    <col min="5561" max="5561" width="40.28515625" bestFit="1" customWidth="1"/>
    <col min="5562" max="5600" width="10.7109375" customWidth="1"/>
    <col min="5601" max="5601" width="11.42578125" bestFit="1" customWidth="1"/>
    <col min="5602" max="5602" width="9.5703125" bestFit="1" customWidth="1"/>
    <col min="5603" max="5603" width="12" bestFit="1" customWidth="1"/>
    <col min="5817" max="5817" width="40.28515625" bestFit="1" customWidth="1"/>
    <col min="5818" max="5856" width="10.7109375" customWidth="1"/>
    <col min="5857" max="5857" width="11.42578125" bestFit="1" customWidth="1"/>
    <col min="5858" max="5858" width="9.5703125" bestFit="1" customWidth="1"/>
    <col min="5859" max="5859" width="12" bestFit="1" customWidth="1"/>
    <col min="6073" max="6073" width="40.28515625" bestFit="1" customWidth="1"/>
    <col min="6074" max="6112" width="10.7109375" customWidth="1"/>
    <col min="6113" max="6113" width="11.42578125" bestFit="1" customWidth="1"/>
    <col min="6114" max="6114" width="9.5703125" bestFit="1" customWidth="1"/>
    <col min="6115" max="6115" width="12" bestFit="1" customWidth="1"/>
    <col min="6329" max="6329" width="40.28515625" bestFit="1" customWidth="1"/>
    <col min="6330" max="6368" width="10.7109375" customWidth="1"/>
    <col min="6369" max="6369" width="11.42578125" bestFit="1" customWidth="1"/>
    <col min="6370" max="6370" width="9.5703125" bestFit="1" customWidth="1"/>
    <col min="6371" max="6371" width="12" bestFit="1" customWidth="1"/>
    <col min="6585" max="6585" width="40.28515625" bestFit="1" customWidth="1"/>
    <col min="6586" max="6624" width="10.7109375" customWidth="1"/>
    <col min="6625" max="6625" width="11.42578125" bestFit="1" customWidth="1"/>
    <col min="6626" max="6626" width="9.5703125" bestFit="1" customWidth="1"/>
    <col min="6627" max="6627" width="12" bestFit="1" customWidth="1"/>
    <col min="6841" max="6841" width="40.28515625" bestFit="1" customWidth="1"/>
    <col min="6842" max="6880" width="10.7109375" customWidth="1"/>
    <col min="6881" max="6881" width="11.42578125" bestFit="1" customWidth="1"/>
    <col min="6882" max="6882" width="9.5703125" bestFit="1" customWidth="1"/>
    <col min="6883" max="6883" width="12" bestFit="1" customWidth="1"/>
    <col min="7097" max="7097" width="40.28515625" bestFit="1" customWidth="1"/>
    <col min="7098" max="7136" width="10.7109375" customWidth="1"/>
    <col min="7137" max="7137" width="11.42578125" bestFit="1" customWidth="1"/>
    <col min="7138" max="7138" width="9.5703125" bestFit="1" customWidth="1"/>
    <col min="7139" max="7139" width="12" bestFit="1" customWidth="1"/>
    <col min="7353" max="7353" width="40.28515625" bestFit="1" customWidth="1"/>
    <col min="7354" max="7392" width="10.7109375" customWidth="1"/>
    <col min="7393" max="7393" width="11.42578125" bestFit="1" customWidth="1"/>
    <col min="7394" max="7394" width="9.5703125" bestFit="1" customWidth="1"/>
    <col min="7395" max="7395" width="12" bestFit="1" customWidth="1"/>
    <col min="7609" max="7609" width="40.28515625" bestFit="1" customWidth="1"/>
    <col min="7610" max="7648" width="10.7109375" customWidth="1"/>
    <col min="7649" max="7649" width="11.42578125" bestFit="1" customWidth="1"/>
    <col min="7650" max="7650" width="9.5703125" bestFit="1" customWidth="1"/>
    <col min="7651" max="7651" width="12" bestFit="1" customWidth="1"/>
    <col min="7865" max="7865" width="40.28515625" bestFit="1" customWidth="1"/>
    <col min="7866" max="7904" width="10.7109375" customWidth="1"/>
    <col min="7905" max="7905" width="11.42578125" bestFit="1" customWidth="1"/>
    <col min="7906" max="7906" width="9.5703125" bestFit="1" customWidth="1"/>
    <col min="7907" max="7907" width="12" bestFit="1" customWidth="1"/>
    <col min="8121" max="8121" width="40.28515625" bestFit="1" customWidth="1"/>
    <col min="8122" max="8160" width="10.7109375" customWidth="1"/>
    <col min="8161" max="8161" width="11.42578125" bestFit="1" customWidth="1"/>
    <col min="8162" max="8162" width="9.5703125" bestFit="1" customWidth="1"/>
    <col min="8163" max="8163" width="12" bestFit="1" customWidth="1"/>
    <col min="8377" max="8377" width="40.28515625" bestFit="1" customWidth="1"/>
    <col min="8378" max="8416" width="10.7109375" customWidth="1"/>
    <col min="8417" max="8417" width="11.42578125" bestFit="1" customWidth="1"/>
    <col min="8418" max="8418" width="9.5703125" bestFit="1" customWidth="1"/>
    <col min="8419" max="8419" width="12" bestFit="1" customWidth="1"/>
    <col min="8633" max="8633" width="40.28515625" bestFit="1" customWidth="1"/>
    <col min="8634" max="8672" width="10.7109375" customWidth="1"/>
    <col min="8673" max="8673" width="11.42578125" bestFit="1" customWidth="1"/>
    <col min="8674" max="8674" width="9.5703125" bestFit="1" customWidth="1"/>
    <col min="8675" max="8675" width="12" bestFit="1" customWidth="1"/>
    <col min="8889" max="8889" width="40.28515625" bestFit="1" customWidth="1"/>
    <col min="8890" max="8928" width="10.7109375" customWidth="1"/>
    <col min="8929" max="8929" width="11.42578125" bestFit="1" customWidth="1"/>
    <col min="8930" max="8930" width="9.5703125" bestFit="1" customWidth="1"/>
    <col min="8931" max="8931" width="12" bestFit="1" customWidth="1"/>
    <col min="9145" max="9145" width="40.28515625" bestFit="1" customWidth="1"/>
    <col min="9146" max="9184" width="10.7109375" customWidth="1"/>
    <col min="9185" max="9185" width="11.42578125" bestFit="1" customWidth="1"/>
    <col min="9186" max="9186" width="9.5703125" bestFit="1" customWidth="1"/>
    <col min="9187" max="9187" width="12" bestFit="1" customWidth="1"/>
    <col min="9401" max="9401" width="40.28515625" bestFit="1" customWidth="1"/>
    <col min="9402" max="9440" width="10.7109375" customWidth="1"/>
    <col min="9441" max="9441" width="11.42578125" bestFit="1" customWidth="1"/>
    <col min="9442" max="9442" width="9.5703125" bestFit="1" customWidth="1"/>
    <col min="9443" max="9443" width="12" bestFit="1" customWidth="1"/>
    <col min="9657" max="9657" width="40.28515625" bestFit="1" customWidth="1"/>
    <col min="9658" max="9696" width="10.7109375" customWidth="1"/>
    <col min="9697" max="9697" width="11.42578125" bestFit="1" customWidth="1"/>
    <col min="9698" max="9698" width="9.5703125" bestFit="1" customWidth="1"/>
    <col min="9699" max="9699" width="12" bestFit="1" customWidth="1"/>
    <col min="9913" max="9913" width="40.28515625" bestFit="1" customWidth="1"/>
    <col min="9914" max="9952" width="10.7109375" customWidth="1"/>
    <col min="9953" max="9953" width="11.42578125" bestFit="1" customWidth="1"/>
    <col min="9954" max="9954" width="9.5703125" bestFit="1" customWidth="1"/>
    <col min="9955" max="9955" width="12" bestFit="1" customWidth="1"/>
    <col min="10169" max="10169" width="40.28515625" bestFit="1" customWidth="1"/>
    <col min="10170" max="10208" width="10.7109375" customWidth="1"/>
    <col min="10209" max="10209" width="11.42578125" bestFit="1" customWidth="1"/>
    <col min="10210" max="10210" width="9.5703125" bestFit="1" customWidth="1"/>
    <col min="10211" max="10211" width="12" bestFit="1" customWidth="1"/>
    <col min="10425" max="10425" width="40.28515625" bestFit="1" customWidth="1"/>
    <col min="10426" max="10464" width="10.7109375" customWidth="1"/>
    <col min="10465" max="10465" width="11.42578125" bestFit="1" customWidth="1"/>
    <col min="10466" max="10466" width="9.5703125" bestFit="1" customWidth="1"/>
    <col min="10467" max="10467" width="12" bestFit="1" customWidth="1"/>
    <col min="10681" max="10681" width="40.28515625" bestFit="1" customWidth="1"/>
    <col min="10682" max="10720" width="10.7109375" customWidth="1"/>
    <col min="10721" max="10721" width="11.42578125" bestFit="1" customWidth="1"/>
    <col min="10722" max="10722" width="9.5703125" bestFit="1" customWidth="1"/>
    <col min="10723" max="10723" width="12" bestFit="1" customWidth="1"/>
    <col min="10937" max="10937" width="40.28515625" bestFit="1" customWidth="1"/>
    <col min="10938" max="10976" width="10.7109375" customWidth="1"/>
    <col min="10977" max="10977" width="11.42578125" bestFit="1" customWidth="1"/>
    <col min="10978" max="10978" width="9.5703125" bestFit="1" customWidth="1"/>
    <col min="10979" max="10979" width="12" bestFit="1" customWidth="1"/>
    <col min="11193" max="11193" width="40.28515625" bestFit="1" customWidth="1"/>
    <col min="11194" max="11232" width="10.7109375" customWidth="1"/>
    <col min="11233" max="11233" width="11.42578125" bestFit="1" customWidth="1"/>
    <col min="11234" max="11234" width="9.5703125" bestFit="1" customWidth="1"/>
    <col min="11235" max="11235" width="12" bestFit="1" customWidth="1"/>
    <col min="11449" max="11449" width="40.28515625" bestFit="1" customWidth="1"/>
    <col min="11450" max="11488" width="10.7109375" customWidth="1"/>
    <col min="11489" max="11489" width="11.42578125" bestFit="1" customWidth="1"/>
    <col min="11490" max="11490" width="9.5703125" bestFit="1" customWidth="1"/>
    <col min="11491" max="11491" width="12" bestFit="1" customWidth="1"/>
    <col min="11705" max="11705" width="40.28515625" bestFit="1" customWidth="1"/>
    <col min="11706" max="11744" width="10.7109375" customWidth="1"/>
    <col min="11745" max="11745" width="11.42578125" bestFit="1" customWidth="1"/>
    <col min="11746" max="11746" width="9.5703125" bestFit="1" customWidth="1"/>
    <col min="11747" max="11747" width="12" bestFit="1" customWidth="1"/>
    <col min="11961" max="11961" width="40.28515625" bestFit="1" customWidth="1"/>
    <col min="11962" max="12000" width="10.7109375" customWidth="1"/>
    <col min="12001" max="12001" width="11.42578125" bestFit="1" customWidth="1"/>
    <col min="12002" max="12002" width="9.5703125" bestFit="1" customWidth="1"/>
    <col min="12003" max="12003" width="12" bestFit="1" customWidth="1"/>
    <col min="12217" max="12217" width="40.28515625" bestFit="1" customWidth="1"/>
    <col min="12218" max="12256" width="10.7109375" customWidth="1"/>
    <col min="12257" max="12257" width="11.42578125" bestFit="1" customWidth="1"/>
    <col min="12258" max="12258" width="9.5703125" bestFit="1" customWidth="1"/>
    <col min="12259" max="12259" width="12" bestFit="1" customWidth="1"/>
    <col min="12473" max="12473" width="40.28515625" bestFit="1" customWidth="1"/>
    <col min="12474" max="12512" width="10.7109375" customWidth="1"/>
    <col min="12513" max="12513" width="11.42578125" bestFit="1" customWidth="1"/>
    <col min="12514" max="12514" width="9.5703125" bestFit="1" customWidth="1"/>
    <col min="12515" max="12515" width="12" bestFit="1" customWidth="1"/>
    <col min="12729" max="12729" width="40.28515625" bestFit="1" customWidth="1"/>
    <col min="12730" max="12768" width="10.7109375" customWidth="1"/>
    <col min="12769" max="12769" width="11.42578125" bestFit="1" customWidth="1"/>
    <col min="12770" max="12770" width="9.5703125" bestFit="1" customWidth="1"/>
    <col min="12771" max="12771" width="12" bestFit="1" customWidth="1"/>
    <col min="12985" max="12985" width="40.28515625" bestFit="1" customWidth="1"/>
    <col min="12986" max="13024" width="10.7109375" customWidth="1"/>
    <col min="13025" max="13025" width="11.42578125" bestFit="1" customWidth="1"/>
    <col min="13026" max="13026" width="9.5703125" bestFit="1" customWidth="1"/>
    <col min="13027" max="13027" width="12" bestFit="1" customWidth="1"/>
    <col min="13241" max="13241" width="40.28515625" bestFit="1" customWidth="1"/>
    <col min="13242" max="13280" width="10.7109375" customWidth="1"/>
    <col min="13281" max="13281" width="11.42578125" bestFit="1" customWidth="1"/>
    <col min="13282" max="13282" width="9.5703125" bestFit="1" customWidth="1"/>
    <col min="13283" max="13283" width="12" bestFit="1" customWidth="1"/>
    <col min="13497" max="13497" width="40.28515625" bestFit="1" customWidth="1"/>
    <col min="13498" max="13536" width="10.7109375" customWidth="1"/>
    <col min="13537" max="13537" width="11.42578125" bestFit="1" customWidth="1"/>
    <col min="13538" max="13538" width="9.5703125" bestFit="1" customWidth="1"/>
    <col min="13539" max="13539" width="12" bestFit="1" customWidth="1"/>
    <col min="13753" max="13753" width="40.28515625" bestFit="1" customWidth="1"/>
    <col min="13754" max="13792" width="10.7109375" customWidth="1"/>
    <col min="13793" max="13793" width="11.42578125" bestFit="1" customWidth="1"/>
    <col min="13794" max="13794" width="9.5703125" bestFit="1" customWidth="1"/>
    <col min="13795" max="13795" width="12" bestFit="1" customWidth="1"/>
    <col min="14009" max="14009" width="40.28515625" bestFit="1" customWidth="1"/>
    <col min="14010" max="14048" width="10.7109375" customWidth="1"/>
    <col min="14049" max="14049" width="11.42578125" bestFit="1" customWidth="1"/>
    <col min="14050" max="14050" width="9.5703125" bestFit="1" customWidth="1"/>
    <col min="14051" max="14051" width="12" bestFit="1" customWidth="1"/>
    <col min="14265" max="14265" width="40.28515625" bestFit="1" customWidth="1"/>
    <col min="14266" max="14304" width="10.7109375" customWidth="1"/>
    <col min="14305" max="14305" width="11.42578125" bestFit="1" customWidth="1"/>
    <col min="14306" max="14306" width="9.5703125" bestFit="1" customWidth="1"/>
    <col min="14307" max="14307" width="12" bestFit="1" customWidth="1"/>
    <col min="14521" max="14521" width="40.28515625" bestFit="1" customWidth="1"/>
    <col min="14522" max="14560" width="10.7109375" customWidth="1"/>
    <col min="14561" max="14561" width="11.42578125" bestFit="1" customWidth="1"/>
    <col min="14562" max="14562" width="9.5703125" bestFit="1" customWidth="1"/>
    <col min="14563" max="14563" width="12" bestFit="1" customWidth="1"/>
    <col min="14777" max="14777" width="40.28515625" bestFit="1" customWidth="1"/>
    <col min="14778" max="14816" width="10.7109375" customWidth="1"/>
    <col min="14817" max="14817" width="11.42578125" bestFit="1" customWidth="1"/>
    <col min="14818" max="14818" width="9.5703125" bestFit="1" customWidth="1"/>
    <col min="14819" max="14819" width="12" bestFit="1" customWidth="1"/>
    <col min="15033" max="15033" width="40.28515625" bestFit="1" customWidth="1"/>
    <col min="15034" max="15072" width="10.7109375" customWidth="1"/>
    <col min="15073" max="15073" width="11.42578125" bestFit="1" customWidth="1"/>
    <col min="15074" max="15074" width="9.5703125" bestFit="1" customWidth="1"/>
    <col min="15075" max="15075" width="12" bestFit="1" customWidth="1"/>
    <col min="15289" max="15289" width="40.28515625" bestFit="1" customWidth="1"/>
    <col min="15290" max="15328" width="10.7109375" customWidth="1"/>
    <col min="15329" max="15329" width="11.42578125" bestFit="1" customWidth="1"/>
    <col min="15330" max="15330" width="9.5703125" bestFit="1" customWidth="1"/>
    <col min="15331" max="15331" width="12" bestFit="1" customWidth="1"/>
    <col min="15545" max="15545" width="40.28515625" bestFit="1" customWidth="1"/>
    <col min="15546" max="15584" width="10.7109375" customWidth="1"/>
    <col min="15585" max="15585" width="11.42578125" bestFit="1" customWidth="1"/>
    <col min="15586" max="15586" width="9.5703125" bestFit="1" customWidth="1"/>
    <col min="15587" max="15587" width="12" bestFit="1" customWidth="1"/>
    <col min="15801" max="15801" width="40.28515625" bestFit="1" customWidth="1"/>
    <col min="15802" max="15840" width="10.7109375" customWidth="1"/>
    <col min="15841" max="15841" width="11.42578125" bestFit="1" customWidth="1"/>
    <col min="15842" max="15842" width="9.5703125" bestFit="1" customWidth="1"/>
    <col min="15843" max="15843" width="12" bestFit="1" customWidth="1"/>
    <col min="16057" max="16057" width="40.28515625" bestFit="1" customWidth="1"/>
    <col min="16058" max="16096" width="10.7109375" customWidth="1"/>
    <col min="16097" max="16097" width="11.42578125" bestFit="1" customWidth="1"/>
    <col min="16098" max="16098" width="9.5703125" bestFit="1" customWidth="1"/>
    <col min="16099" max="16099" width="12" bestFit="1" customWidth="1"/>
  </cols>
  <sheetData>
    <row r="1" spans="1:39" ht="21" x14ac:dyDescent="0.25">
      <c r="A1" s="334" t="s">
        <v>48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</row>
    <row r="2" spans="1:39" ht="21" x14ac:dyDescent="0.25">
      <c r="A2" s="428"/>
      <c r="B2" s="426">
        <v>2022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6">
        <v>2023</v>
      </c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I2" s="427"/>
      <c r="AJ2" s="427"/>
      <c r="AK2" s="427"/>
      <c r="AL2" s="427"/>
      <c r="AM2" s="430"/>
    </row>
    <row r="3" spans="1:39" ht="15.75" customHeight="1" x14ac:dyDescent="0.25">
      <c r="A3" s="429"/>
      <c r="B3" s="168" t="s">
        <v>1</v>
      </c>
      <c r="C3" s="168" t="s">
        <v>2</v>
      </c>
      <c r="D3" s="168" t="s">
        <v>3</v>
      </c>
      <c r="E3" s="168" t="s">
        <v>4</v>
      </c>
      <c r="F3" s="168" t="s">
        <v>5</v>
      </c>
      <c r="G3" s="168" t="s">
        <v>6</v>
      </c>
      <c r="H3" s="168" t="s">
        <v>7</v>
      </c>
      <c r="I3" s="168" t="s">
        <v>8</v>
      </c>
      <c r="J3" s="168" t="s">
        <v>49</v>
      </c>
      <c r="K3" s="168" t="s">
        <v>10</v>
      </c>
      <c r="L3" s="168" t="s">
        <v>11</v>
      </c>
      <c r="M3" s="168" t="s">
        <v>12</v>
      </c>
      <c r="N3" s="168" t="s">
        <v>13</v>
      </c>
      <c r="O3" s="168" t="s">
        <v>14</v>
      </c>
      <c r="P3" s="168" t="s">
        <v>15</v>
      </c>
      <c r="Q3" s="168" t="s">
        <v>16</v>
      </c>
      <c r="R3" s="168" t="s">
        <v>17</v>
      </c>
      <c r="S3" s="168" t="s">
        <v>18</v>
      </c>
      <c r="T3" s="200">
        <v>2022</v>
      </c>
      <c r="U3" s="322" t="s">
        <v>1</v>
      </c>
      <c r="V3" s="322" t="s">
        <v>2</v>
      </c>
      <c r="W3" s="322" t="s">
        <v>3</v>
      </c>
      <c r="X3" s="322" t="s">
        <v>4</v>
      </c>
      <c r="Y3" s="330" t="s">
        <v>5</v>
      </c>
      <c r="Z3" s="330" t="s">
        <v>6</v>
      </c>
      <c r="AA3" s="330" t="s">
        <v>7</v>
      </c>
      <c r="AB3" s="330" t="s">
        <v>8</v>
      </c>
      <c r="AC3" s="321" t="s">
        <v>49</v>
      </c>
      <c r="AD3" s="395" t="s">
        <v>10</v>
      </c>
      <c r="AE3" s="395" t="s">
        <v>11</v>
      </c>
      <c r="AF3" s="395" t="s">
        <v>12</v>
      </c>
      <c r="AG3" s="395" t="s">
        <v>13</v>
      </c>
      <c r="AH3" s="395" t="s">
        <v>14</v>
      </c>
      <c r="AI3" s="400" t="s">
        <v>15</v>
      </c>
      <c r="AJ3" s="400" t="s">
        <v>16</v>
      </c>
      <c r="AK3" s="400" t="s">
        <v>17</v>
      </c>
      <c r="AL3" s="400" t="s">
        <v>18</v>
      </c>
      <c r="AM3" s="400">
        <v>2023</v>
      </c>
    </row>
    <row r="4" spans="1:39" ht="18.75" x14ac:dyDescent="0.3">
      <c r="A4" s="54" t="s">
        <v>19</v>
      </c>
      <c r="B4" s="55"/>
      <c r="C4" s="55"/>
      <c r="D4" s="55"/>
      <c r="E4" s="55"/>
      <c r="F4" s="59"/>
      <c r="G4" s="59"/>
      <c r="H4" s="59"/>
      <c r="I4" s="59"/>
      <c r="J4" s="59"/>
      <c r="K4" s="1"/>
      <c r="P4" s="55"/>
      <c r="Q4" s="55"/>
      <c r="R4" s="55"/>
      <c r="S4" s="55"/>
      <c r="T4" s="55"/>
      <c r="U4" s="59"/>
      <c r="V4" s="59"/>
      <c r="W4" s="59"/>
      <c r="X4" s="59"/>
      <c r="Y4" s="59"/>
      <c r="Z4" s="59"/>
      <c r="AA4" s="59"/>
      <c r="AB4" s="59"/>
      <c r="AC4" s="59"/>
      <c r="AD4" s="1"/>
    </row>
    <row r="5" spans="1:39" ht="15.75" x14ac:dyDescent="0.25">
      <c r="A5" s="65" t="s">
        <v>20</v>
      </c>
      <c r="B5" s="1">
        <v>384024</v>
      </c>
      <c r="C5" s="2">
        <v>299842</v>
      </c>
      <c r="D5" s="1">
        <v>301333</v>
      </c>
      <c r="E5" s="81">
        <f>SUM(B5:D5)</f>
        <v>985199</v>
      </c>
      <c r="F5" s="1">
        <v>239604</v>
      </c>
      <c r="G5" s="2">
        <v>148622</v>
      </c>
      <c r="H5" s="1">
        <v>34379</v>
      </c>
      <c r="I5" s="81">
        <f t="shared" ref="I5:I13" si="0">SUM(F5:H5)</f>
        <v>422605</v>
      </c>
      <c r="J5" s="81">
        <f>E5+I5</f>
        <v>1407804</v>
      </c>
      <c r="K5" s="1">
        <v>24982</v>
      </c>
      <c r="L5" s="2">
        <v>36775</v>
      </c>
      <c r="M5" s="1">
        <v>112422</v>
      </c>
      <c r="N5" s="81">
        <f t="shared" ref="N5:N13" si="1">SUM(K5:M5)</f>
        <v>174179</v>
      </c>
      <c r="O5" s="81">
        <f>J5+N5</f>
        <v>1581983</v>
      </c>
      <c r="P5" s="1">
        <v>213123</v>
      </c>
      <c r="Q5" s="2">
        <v>294745</v>
      </c>
      <c r="R5" s="1">
        <v>382324</v>
      </c>
      <c r="S5" s="81">
        <f t="shared" ref="S5:S13" si="2">SUM(P5:R5)</f>
        <v>890192</v>
      </c>
      <c r="T5" s="81">
        <f t="shared" ref="T5:T13" si="3">O5+S5</f>
        <v>2472175</v>
      </c>
      <c r="U5" s="1">
        <v>343991</v>
      </c>
      <c r="V5" s="2">
        <v>320601</v>
      </c>
      <c r="W5" s="1">
        <v>317883</v>
      </c>
      <c r="X5" s="81">
        <f t="shared" ref="X5:X13" si="4">SUM(U5:W5)</f>
        <v>982475</v>
      </c>
      <c r="Y5" s="1">
        <v>224620</v>
      </c>
      <c r="Z5" s="2">
        <v>99046</v>
      </c>
      <c r="AA5" s="1">
        <v>27743</v>
      </c>
      <c r="AB5" s="81">
        <f>SUM(Y5:AA5)</f>
        <v>351409</v>
      </c>
      <c r="AC5" s="1">
        <f t="shared" ref="AC5:AC12" si="5">X5+AB5</f>
        <v>1333884</v>
      </c>
      <c r="AD5" s="1">
        <v>27611</v>
      </c>
      <c r="AE5" s="2">
        <v>19828</v>
      </c>
      <c r="AF5" s="1">
        <v>26470</v>
      </c>
      <c r="AG5" s="81">
        <f t="shared" ref="AG5:AG13" si="6">SUM(AD5:AF5)</f>
        <v>73909</v>
      </c>
      <c r="AH5" s="81">
        <f>AC5+AG5</f>
        <v>1407793</v>
      </c>
      <c r="AI5" s="1">
        <v>217884</v>
      </c>
      <c r="AJ5" s="2">
        <v>304612</v>
      </c>
      <c r="AK5" s="1">
        <v>383835</v>
      </c>
      <c r="AL5" s="81">
        <f t="shared" ref="AL5:AL13" si="7">SUM(AI5:AK5)</f>
        <v>906331</v>
      </c>
      <c r="AM5" s="81">
        <f>AH5+AL5</f>
        <v>2314124</v>
      </c>
    </row>
    <row r="6" spans="1:39" ht="15.75" x14ac:dyDescent="0.25">
      <c r="A6" s="66" t="s">
        <v>21</v>
      </c>
      <c r="B6" s="4">
        <v>361926</v>
      </c>
      <c r="C6" s="4">
        <v>287654</v>
      </c>
      <c r="D6" s="4">
        <v>298758</v>
      </c>
      <c r="E6" s="82">
        <f t="shared" ref="E6:E13" si="8">SUM(B6:D6)</f>
        <v>948338</v>
      </c>
      <c r="F6" s="4">
        <v>244550</v>
      </c>
      <c r="G6" s="4">
        <v>155144</v>
      </c>
      <c r="H6" s="4">
        <v>55688</v>
      </c>
      <c r="I6" s="82">
        <f t="shared" si="0"/>
        <v>455382</v>
      </c>
      <c r="J6" s="82">
        <f t="shared" ref="J6:J13" si="9">E6+I6</f>
        <v>1403720</v>
      </c>
      <c r="K6" s="4">
        <v>63059</v>
      </c>
      <c r="L6" s="4">
        <v>58939</v>
      </c>
      <c r="M6" s="4">
        <v>125512</v>
      </c>
      <c r="N6" s="82">
        <f t="shared" si="1"/>
        <v>247510</v>
      </c>
      <c r="O6" s="82">
        <f t="shared" ref="O6:O12" si="10">J6+N6</f>
        <v>1651230</v>
      </c>
      <c r="P6" s="4">
        <v>219775</v>
      </c>
      <c r="Q6" s="4">
        <v>293949</v>
      </c>
      <c r="R6" s="4">
        <v>361301</v>
      </c>
      <c r="S6" s="82">
        <f t="shared" si="2"/>
        <v>875025</v>
      </c>
      <c r="T6" s="82">
        <f t="shared" si="3"/>
        <v>2526255</v>
      </c>
      <c r="U6" s="4">
        <v>339620</v>
      </c>
      <c r="V6" s="4">
        <v>319102</v>
      </c>
      <c r="W6" s="4">
        <v>316733</v>
      </c>
      <c r="X6" s="82">
        <f t="shared" si="4"/>
        <v>975455</v>
      </c>
      <c r="Y6" s="4">
        <v>233875</v>
      </c>
      <c r="Z6" s="4">
        <v>125759</v>
      </c>
      <c r="AA6" s="4">
        <v>45856</v>
      </c>
      <c r="AB6" s="82">
        <f t="shared" ref="AB6:AB12" si="11">SUM(Y6:AA6)</f>
        <v>405490</v>
      </c>
      <c r="AC6" s="4">
        <f t="shared" si="5"/>
        <v>1380945</v>
      </c>
      <c r="AD6" s="4">
        <v>69786</v>
      </c>
      <c r="AE6" s="4">
        <v>56634</v>
      </c>
      <c r="AF6" s="4">
        <v>60002</v>
      </c>
      <c r="AG6" s="82">
        <f t="shared" si="6"/>
        <v>186422</v>
      </c>
      <c r="AH6" s="82">
        <f t="shared" ref="AH6:AH13" si="12">AC6+AG6</f>
        <v>1567367</v>
      </c>
      <c r="AI6" s="4">
        <v>229769</v>
      </c>
      <c r="AJ6" s="4">
        <v>286695</v>
      </c>
      <c r="AK6" s="4">
        <v>384548</v>
      </c>
      <c r="AL6" s="82">
        <f t="shared" si="7"/>
        <v>901012</v>
      </c>
      <c r="AM6" s="82">
        <f t="shared" ref="AM6:AM13" si="13">AH6+AL6</f>
        <v>2468379</v>
      </c>
    </row>
    <row r="7" spans="1:39" ht="15.75" x14ac:dyDescent="0.25">
      <c r="A7" s="66" t="s">
        <v>22</v>
      </c>
      <c r="B7" s="3">
        <v>289342</v>
      </c>
      <c r="C7" s="4">
        <v>225107</v>
      </c>
      <c r="D7" s="3">
        <v>228078</v>
      </c>
      <c r="E7" s="82">
        <f t="shared" si="8"/>
        <v>742527</v>
      </c>
      <c r="F7" s="3">
        <v>185885</v>
      </c>
      <c r="G7" s="4">
        <v>116535</v>
      </c>
      <c r="H7" s="3">
        <v>38888</v>
      </c>
      <c r="I7" s="82">
        <f t="shared" si="0"/>
        <v>341308</v>
      </c>
      <c r="J7" s="82">
        <f t="shared" si="9"/>
        <v>1083835</v>
      </c>
      <c r="K7" s="3">
        <v>26142</v>
      </c>
      <c r="L7" s="4">
        <v>37302</v>
      </c>
      <c r="M7" s="3">
        <v>89669</v>
      </c>
      <c r="N7" s="82">
        <f t="shared" si="1"/>
        <v>153113</v>
      </c>
      <c r="O7" s="82">
        <f t="shared" si="10"/>
        <v>1236948</v>
      </c>
      <c r="P7" s="3">
        <v>162285</v>
      </c>
      <c r="Q7" s="4">
        <v>220934</v>
      </c>
      <c r="R7" s="3">
        <v>285058</v>
      </c>
      <c r="S7" s="82">
        <f t="shared" si="2"/>
        <v>668277</v>
      </c>
      <c r="T7" s="82">
        <f t="shared" si="3"/>
        <v>1905225</v>
      </c>
      <c r="U7" s="3">
        <v>260404</v>
      </c>
      <c r="V7" s="4">
        <v>245701</v>
      </c>
      <c r="W7" s="3">
        <v>245204</v>
      </c>
      <c r="X7" s="82">
        <f t="shared" si="4"/>
        <v>751309</v>
      </c>
      <c r="Y7" s="3">
        <v>175482</v>
      </c>
      <c r="Z7" s="4">
        <v>71207</v>
      </c>
      <c r="AA7" s="3">
        <v>40742</v>
      </c>
      <c r="AB7" s="82">
        <f t="shared" si="11"/>
        <v>287431</v>
      </c>
      <c r="AC7" s="3">
        <f t="shared" si="5"/>
        <v>1038740</v>
      </c>
      <c r="AD7" s="3">
        <v>36283</v>
      </c>
      <c r="AE7" s="4">
        <v>34852</v>
      </c>
      <c r="AF7" s="3">
        <v>37215</v>
      </c>
      <c r="AG7" s="82">
        <f t="shared" si="6"/>
        <v>108350</v>
      </c>
      <c r="AH7" s="82">
        <f t="shared" si="12"/>
        <v>1147090</v>
      </c>
      <c r="AI7" s="3">
        <v>167719</v>
      </c>
      <c r="AJ7" s="4">
        <v>242428</v>
      </c>
      <c r="AK7" s="3">
        <v>294701</v>
      </c>
      <c r="AL7" s="82">
        <f t="shared" si="7"/>
        <v>704848</v>
      </c>
      <c r="AM7" s="82">
        <f t="shared" si="13"/>
        <v>1851938</v>
      </c>
    </row>
    <row r="8" spans="1:39" ht="15.75" x14ac:dyDescent="0.25">
      <c r="A8" s="66" t="s">
        <v>23</v>
      </c>
      <c r="B8" s="3">
        <v>267992</v>
      </c>
      <c r="C8" s="4">
        <v>215438</v>
      </c>
      <c r="D8" s="3">
        <v>209977</v>
      </c>
      <c r="E8" s="82">
        <f t="shared" si="8"/>
        <v>693407</v>
      </c>
      <c r="F8" s="3">
        <v>164680</v>
      </c>
      <c r="G8" s="4">
        <v>107087</v>
      </c>
      <c r="H8" s="3">
        <v>33906</v>
      </c>
      <c r="I8" s="82">
        <f t="shared" si="0"/>
        <v>305673</v>
      </c>
      <c r="J8" s="82">
        <f t="shared" si="9"/>
        <v>999080</v>
      </c>
      <c r="K8" s="3">
        <v>17647</v>
      </c>
      <c r="L8" s="4">
        <v>18714</v>
      </c>
      <c r="M8" s="3">
        <v>63195</v>
      </c>
      <c r="N8" s="82">
        <f t="shared" si="1"/>
        <v>99556</v>
      </c>
      <c r="O8" s="82">
        <f t="shared" si="10"/>
        <v>1098636</v>
      </c>
      <c r="P8" s="3">
        <v>140487</v>
      </c>
      <c r="Q8" s="4">
        <v>201607</v>
      </c>
      <c r="R8" s="3">
        <v>263687</v>
      </c>
      <c r="S8" s="82">
        <f t="shared" si="2"/>
        <v>605781</v>
      </c>
      <c r="T8" s="82">
        <f t="shared" si="3"/>
        <v>1704417</v>
      </c>
      <c r="U8" s="3">
        <v>240023</v>
      </c>
      <c r="V8" s="4">
        <v>215735</v>
      </c>
      <c r="W8" s="3">
        <v>223360</v>
      </c>
      <c r="X8" s="82">
        <f t="shared" si="4"/>
        <v>679118</v>
      </c>
      <c r="Y8" s="3">
        <v>155356</v>
      </c>
      <c r="Z8" s="4">
        <v>74685</v>
      </c>
      <c r="AA8" s="3">
        <v>19298</v>
      </c>
      <c r="AB8" s="82">
        <f t="shared" si="11"/>
        <v>249339</v>
      </c>
      <c r="AC8" s="3">
        <f t="shared" si="5"/>
        <v>928457</v>
      </c>
      <c r="AD8" s="3">
        <v>9005</v>
      </c>
      <c r="AE8" s="4">
        <v>12111</v>
      </c>
      <c r="AF8" s="3">
        <v>10457</v>
      </c>
      <c r="AG8" s="82">
        <f t="shared" si="6"/>
        <v>31573</v>
      </c>
      <c r="AH8" s="82">
        <f t="shared" si="12"/>
        <v>960030</v>
      </c>
      <c r="AI8" s="3">
        <v>133151</v>
      </c>
      <c r="AJ8" s="4">
        <v>219683</v>
      </c>
      <c r="AK8" s="3">
        <v>263586</v>
      </c>
      <c r="AL8" s="82">
        <f t="shared" si="7"/>
        <v>616420</v>
      </c>
      <c r="AM8" s="82">
        <f t="shared" si="13"/>
        <v>1576450</v>
      </c>
    </row>
    <row r="9" spans="1:39" ht="15.75" x14ac:dyDescent="0.25">
      <c r="A9" s="66" t="s">
        <v>24</v>
      </c>
      <c r="B9" s="3">
        <v>452089</v>
      </c>
      <c r="C9" s="4">
        <v>350067</v>
      </c>
      <c r="D9" s="3">
        <v>371188</v>
      </c>
      <c r="E9" s="82">
        <f t="shared" si="8"/>
        <v>1173344</v>
      </c>
      <c r="F9" s="3">
        <v>281982</v>
      </c>
      <c r="G9" s="4">
        <v>148973</v>
      </c>
      <c r="H9" s="3">
        <v>85957</v>
      </c>
      <c r="I9" s="82">
        <f t="shared" si="0"/>
        <v>516912</v>
      </c>
      <c r="J9" s="82">
        <f t="shared" si="9"/>
        <v>1690256</v>
      </c>
      <c r="K9" s="3">
        <v>109036</v>
      </c>
      <c r="L9" s="4">
        <v>103080</v>
      </c>
      <c r="M9" s="3">
        <v>176695</v>
      </c>
      <c r="N9" s="82">
        <f t="shared" si="1"/>
        <v>388811</v>
      </c>
      <c r="O9" s="82">
        <f t="shared" si="10"/>
        <v>2079067</v>
      </c>
      <c r="P9" s="3">
        <v>278512</v>
      </c>
      <c r="Q9" s="4">
        <v>352786</v>
      </c>
      <c r="R9" s="3">
        <v>444086</v>
      </c>
      <c r="S9" s="82">
        <f t="shared" si="2"/>
        <v>1075384</v>
      </c>
      <c r="T9" s="82">
        <f t="shared" si="3"/>
        <v>3154451</v>
      </c>
      <c r="U9" s="3">
        <v>410552</v>
      </c>
      <c r="V9" s="4">
        <v>392360</v>
      </c>
      <c r="W9" s="3">
        <v>381458</v>
      </c>
      <c r="X9" s="82">
        <f t="shared" si="4"/>
        <v>1184370</v>
      </c>
      <c r="Y9" s="3">
        <v>275745</v>
      </c>
      <c r="Z9" s="4">
        <v>140533</v>
      </c>
      <c r="AA9" s="3">
        <v>108650</v>
      </c>
      <c r="AB9" s="82">
        <f t="shared" si="11"/>
        <v>524928</v>
      </c>
      <c r="AC9" s="3">
        <f t="shared" si="5"/>
        <v>1709298</v>
      </c>
      <c r="AD9" s="3">
        <v>97996</v>
      </c>
      <c r="AE9" s="4">
        <v>100741</v>
      </c>
      <c r="AF9" s="3">
        <v>137557</v>
      </c>
      <c r="AG9" s="82">
        <f t="shared" si="6"/>
        <v>336294</v>
      </c>
      <c r="AH9" s="82">
        <f t="shared" si="12"/>
        <v>2045592</v>
      </c>
      <c r="AI9" s="3">
        <v>308089</v>
      </c>
      <c r="AJ9" s="4">
        <v>394316</v>
      </c>
      <c r="AK9" s="3">
        <v>476194</v>
      </c>
      <c r="AL9" s="82">
        <f t="shared" si="7"/>
        <v>1178599</v>
      </c>
      <c r="AM9" s="82">
        <f t="shared" si="13"/>
        <v>3224191</v>
      </c>
    </row>
    <row r="10" spans="1:39" ht="15.75" x14ac:dyDescent="0.25">
      <c r="A10" s="66" t="s">
        <v>25</v>
      </c>
      <c r="B10" s="3">
        <v>185356</v>
      </c>
      <c r="C10" s="4">
        <v>145411</v>
      </c>
      <c r="D10" s="3">
        <v>150646</v>
      </c>
      <c r="E10" s="82">
        <f t="shared" si="8"/>
        <v>481413</v>
      </c>
      <c r="F10" s="3">
        <v>117507</v>
      </c>
      <c r="G10" s="4">
        <v>73511</v>
      </c>
      <c r="H10" s="3">
        <v>27155</v>
      </c>
      <c r="I10" s="82">
        <f t="shared" si="0"/>
        <v>218173</v>
      </c>
      <c r="J10" s="82">
        <f t="shared" si="9"/>
        <v>699586</v>
      </c>
      <c r="K10" s="3">
        <v>15582</v>
      </c>
      <c r="L10" s="4">
        <v>27060</v>
      </c>
      <c r="M10" s="3">
        <v>61570</v>
      </c>
      <c r="N10" s="82">
        <f t="shared" si="1"/>
        <v>104212</v>
      </c>
      <c r="O10" s="82">
        <f t="shared" si="10"/>
        <v>803798</v>
      </c>
      <c r="P10" s="3">
        <v>104439</v>
      </c>
      <c r="Q10" s="4">
        <v>141975</v>
      </c>
      <c r="R10" s="3">
        <v>179845</v>
      </c>
      <c r="S10" s="82">
        <f t="shared" si="2"/>
        <v>426259</v>
      </c>
      <c r="T10" s="82">
        <f t="shared" si="3"/>
        <v>1230057</v>
      </c>
      <c r="U10" s="3">
        <v>167557</v>
      </c>
      <c r="V10" s="4">
        <v>155153</v>
      </c>
      <c r="W10" s="3">
        <v>154213</v>
      </c>
      <c r="X10" s="82">
        <f t="shared" si="4"/>
        <v>476923</v>
      </c>
      <c r="Y10" s="3">
        <v>107019</v>
      </c>
      <c r="Z10" s="4">
        <v>53374</v>
      </c>
      <c r="AA10" s="3">
        <v>26992</v>
      </c>
      <c r="AB10" s="82">
        <f t="shared" si="11"/>
        <v>187385</v>
      </c>
      <c r="AC10" s="3">
        <f t="shared" si="5"/>
        <v>664308</v>
      </c>
      <c r="AD10" s="3">
        <v>15972</v>
      </c>
      <c r="AE10" s="4">
        <v>25675</v>
      </c>
      <c r="AF10" s="3">
        <v>27953</v>
      </c>
      <c r="AG10" s="82">
        <f t="shared" si="6"/>
        <v>69600</v>
      </c>
      <c r="AH10" s="82">
        <f t="shared" si="12"/>
        <v>733908</v>
      </c>
      <c r="AI10" s="3">
        <v>111392</v>
      </c>
      <c r="AJ10" s="4">
        <v>152166</v>
      </c>
      <c r="AK10" s="3">
        <v>186061</v>
      </c>
      <c r="AL10" s="82">
        <f t="shared" si="7"/>
        <v>449619</v>
      </c>
      <c r="AM10" s="82">
        <f t="shared" si="13"/>
        <v>1183527</v>
      </c>
    </row>
    <row r="11" spans="1:39" ht="15.75" x14ac:dyDescent="0.25">
      <c r="A11" s="66" t="s">
        <v>26</v>
      </c>
      <c r="B11" s="3">
        <v>420083</v>
      </c>
      <c r="C11" s="4">
        <v>351377</v>
      </c>
      <c r="D11" s="3">
        <v>376032</v>
      </c>
      <c r="E11" s="82">
        <f t="shared" si="8"/>
        <v>1147492</v>
      </c>
      <c r="F11" s="3">
        <v>300877</v>
      </c>
      <c r="G11" s="4">
        <v>238117</v>
      </c>
      <c r="H11" s="3">
        <v>130914</v>
      </c>
      <c r="I11" s="82">
        <f t="shared" si="0"/>
        <v>669908</v>
      </c>
      <c r="J11" s="82">
        <f t="shared" si="9"/>
        <v>1817400</v>
      </c>
      <c r="K11" s="3">
        <v>46001</v>
      </c>
      <c r="L11" s="4">
        <v>66977</v>
      </c>
      <c r="M11" s="3">
        <v>174886</v>
      </c>
      <c r="N11" s="82">
        <f t="shared" si="1"/>
        <v>287864</v>
      </c>
      <c r="O11" s="82">
        <f t="shared" si="10"/>
        <v>2105264</v>
      </c>
      <c r="P11" s="3">
        <v>299085</v>
      </c>
      <c r="Q11" s="4">
        <v>367289</v>
      </c>
      <c r="R11" s="3">
        <v>466805</v>
      </c>
      <c r="S11" s="82">
        <f t="shared" si="2"/>
        <v>1133179</v>
      </c>
      <c r="T11" s="82">
        <f t="shared" si="3"/>
        <v>3238443</v>
      </c>
      <c r="U11" s="3">
        <v>419627</v>
      </c>
      <c r="V11" s="4">
        <v>402585</v>
      </c>
      <c r="W11" s="3">
        <v>403218</v>
      </c>
      <c r="X11" s="82">
        <f t="shared" si="4"/>
        <v>1225430</v>
      </c>
      <c r="Y11" s="3">
        <v>296188</v>
      </c>
      <c r="Z11" s="4">
        <v>192653</v>
      </c>
      <c r="AA11" s="3">
        <v>133055</v>
      </c>
      <c r="AB11" s="82">
        <f t="shared" si="11"/>
        <v>621896</v>
      </c>
      <c r="AC11" s="3">
        <f t="shared" si="5"/>
        <v>1847326</v>
      </c>
      <c r="AD11" s="3">
        <v>56519</v>
      </c>
      <c r="AE11" s="4">
        <v>77232</v>
      </c>
      <c r="AF11" s="3">
        <v>119195</v>
      </c>
      <c r="AG11" s="82">
        <f t="shared" si="6"/>
        <v>252946</v>
      </c>
      <c r="AH11" s="82">
        <f t="shared" si="12"/>
        <v>2100272</v>
      </c>
      <c r="AI11" s="3">
        <v>288766</v>
      </c>
      <c r="AJ11" s="4">
        <v>382046</v>
      </c>
      <c r="AK11" s="3">
        <v>462286</v>
      </c>
      <c r="AL11" s="82">
        <f t="shared" si="7"/>
        <v>1133098</v>
      </c>
      <c r="AM11" s="82">
        <f t="shared" si="13"/>
        <v>3233370</v>
      </c>
    </row>
    <row r="12" spans="1:39" ht="15.75" x14ac:dyDescent="0.25">
      <c r="A12" s="66" t="s">
        <v>27</v>
      </c>
      <c r="B12" s="3">
        <v>611017</v>
      </c>
      <c r="C12" s="4">
        <v>475460</v>
      </c>
      <c r="D12" s="3">
        <v>476032</v>
      </c>
      <c r="E12" s="82">
        <f t="shared" si="8"/>
        <v>1562509</v>
      </c>
      <c r="F12" s="3">
        <v>392080</v>
      </c>
      <c r="G12" s="4">
        <v>265162</v>
      </c>
      <c r="H12" s="3">
        <v>108650</v>
      </c>
      <c r="I12" s="82">
        <f t="shared" si="0"/>
        <v>765892</v>
      </c>
      <c r="J12" s="82">
        <f t="shared" si="9"/>
        <v>2328401</v>
      </c>
      <c r="K12" s="3">
        <v>73898</v>
      </c>
      <c r="L12" s="4">
        <v>97502</v>
      </c>
      <c r="M12" s="3">
        <v>209514</v>
      </c>
      <c r="N12" s="82">
        <f t="shared" si="1"/>
        <v>380914</v>
      </c>
      <c r="O12" s="82">
        <f t="shared" si="10"/>
        <v>2709315</v>
      </c>
      <c r="P12" s="3">
        <v>349811</v>
      </c>
      <c r="Q12" s="4">
        <v>477069</v>
      </c>
      <c r="R12" s="3">
        <v>604636</v>
      </c>
      <c r="S12" s="82">
        <f t="shared" si="2"/>
        <v>1431516</v>
      </c>
      <c r="T12" s="82">
        <f t="shared" si="3"/>
        <v>4140831</v>
      </c>
      <c r="U12" s="3">
        <v>553329</v>
      </c>
      <c r="V12" s="4">
        <v>519590</v>
      </c>
      <c r="W12" s="3">
        <v>510383</v>
      </c>
      <c r="X12" s="82">
        <f t="shared" si="4"/>
        <v>1583302</v>
      </c>
      <c r="Y12" s="3">
        <v>368913</v>
      </c>
      <c r="Z12" s="4">
        <v>200496</v>
      </c>
      <c r="AA12" s="3">
        <v>64318</v>
      </c>
      <c r="AB12" s="82">
        <f t="shared" si="11"/>
        <v>633727</v>
      </c>
      <c r="AC12" s="3">
        <f t="shared" si="5"/>
        <v>2217029</v>
      </c>
      <c r="AD12" s="3">
        <v>102417</v>
      </c>
      <c r="AE12" s="4">
        <v>117595</v>
      </c>
      <c r="AF12" s="3">
        <v>85734</v>
      </c>
      <c r="AG12" s="82">
        <f t="shared" si="6"/>
        <v>305746</v>
      </c>
      <c r="AH12" s="82">
        <f t="shared" si="12"/>
        <v>2522775</v>
      </c>
      <c r="AI12" s="3">
        <v>367437</v>
      </c>
      <c r="AJ12" s="4">
        <v>514874</v>
      </c>
      <c r="AK12" s="3">
        <v>633474</v>
      </c>
      <c r="AL12" s="82">
        <f t="shared" si="7"/>
        <v>1515785</v>
      </c>
      <c r="AM12" s="82">
        <f t="shared" si="13"/>
        <v>4038560</v>
      </c>
    </row>
    <row r="13" spans="1:39" ht="16.5" thickBot="1" x14ac:dyDescent="0.3">
      <c r="A13" s="66" t="s">
        <v>46</v>
      </c>
      <c r="B13" s="67">
        <v>560</v>
      </c>
      <c r="C13" s="67">
        <v>457</v>
      </c>
      <c r="D13" s="67">
        <v>436</v>
      </c>
      <c r="E13" s="83">
        <f t="shared" si="8"/>
        <v>1453</v>
      </c>
      <c r="F13" s="67">
        <v>447</v>
      </c>
      <c r="G13" s="67">
        <v>349</v>
      </c>
      <c r="H13" s="67">
        <v>233</v>
      </c>
      <c r="I13" s="83">
        <f t="shared" si="0"/>
        <v>1029</v>
      </c>
      <c r="J13" s="83">
        <f t="shared" si="9"/>
        <v>2482</v>
      </c>
      <c r="K13" s="67">
        <v>233</v>
      </c>
      <c r="L13" s="67">
        <v>233.25</v>
      </c>
      <c r="M13" s="67">
        <v>50</v>
      </c>
      <c r="N13" s="83">
        <f t="shared" si="1"/>
        <v>516.25</v>
      </c>
      <c r="O13" s="83">
        <f t="shared" ref="O13" si="14">J13+N13</f>
        <v>2998.25</v>
      </c>
      <c r="P13" s="67">
        <v>324.83</v>
      </c>
      <c r="Q13" s="67">
        <v>402.51</v>
      </c>
      <c r="R13" s="67">
        <v>476.93</v>
      </c>
      <c r="S13" s="83">
        <f t="shared" si="2"/>
        <v>1204.27</v>
      </c>
      <c r="T13" s="83">
        <f t="shared" si="3"/>
        <v>4202.5200000000004</v>
      </c>
      <c r="U13" s="67">
        <v>508.54</v>
      </c>
      <c r="V13" s="67">
        <v>451.29</v>
      </c>
      <c r="W13" s="67">
        <v>457.25</v>
      </c>
      <c r="X13" s="83">
        <f t="shared" si="4"/>
        <v>1417.08</v>
      </c>
      <c r="Y13" s="67">
        <v>347.23</v>
      </c>
      <c r="Z13" s="67">
        <v>216.22</v>
      </c>
      <c r="AA13" s="67">
        <v>0</v>
      </c>
      <c r="AB13" s="83">
        <f t="shared" ref="AB13" si="15">SUM(Y13:AA13)</f>
        <v>563.45000000000005</v>
      </c>
      <c r="AC13" s="67">
        <f>SUM(AB13,X13)</f>
        <v>1980.53</v>
      </c>
      <c r="AD13" s="67">
        <v>125.03</v>
      </c>
      <c r="AE13" s="67">
        <v>174.11</v>
      </c>
      <c r="AF13" s="67">
        <v>184.97</v>
      </c>
      <c r="AG13" s="83">
        <f t="shared" si="6"/>
        <v>484.11</v>
      </c>
      <c r="AH13" s="83">
        <f t="shared" si="12"/>
        <v>2464.64</v>
      </c>
      <c r="AI13" s="67">
        <v>331.97</v>
      </c>
      <c r="AJ13" s="67">
        <v>440.83699999999999</v>
      </c>
      <c r="AK13" s="67">
        <v>489.44099999999997</v>
      </c>
      <c r="AL13" s="83">
        <f t="shared" si="7"/>
        <v>1262.248</v>
      </c>
      <c r="AM13" s="83">
        <f t="shared" si="13"/>
        <v>3726.8879999999999</v>
      </c>
    </row>
    <row r="14" spans="1:39" ht="16.5" thickBot="1" x14ac:dyDescent="0.3">
      <c r="A14" s="76" t="s">
        <v>31</v>
      </c>
      <c r="B14" s="5">
        <f t="shared" ref="B14:D14" si="16">SUM(B5:B13)</f>
        <v>2972389</v>
      </c>
      <c r="C14" s="5">
        <f t="shared" si="16"/>
        <v>2350813</v>
      </c>
      <c r="D14" s="5">
        <f t="shared" si="16"/>
        <v>2412480</v>
      </c>
      <c r="E14" s="84">
        <f>SUM(E5:E13)</f>
        <v>7735682</v>
      </c>
      <c r="F14" s="5">
        <f t="shared" ref="F14:T14" si="17">SUM(F5:F13)</f>
        <v>1927612</v>
      </c>
      <c r="G14" s="5">
        <f t="shared" si="17"/>
        <v>1253500</v>
      </c>
      <c r="H14" s="5">
        <f t="shared" si="17"/>
        <v>515770</v>
      </c>
      <c r="I14" s="84">
        <f t="shared" si="17"/>
        <v>3696882</v>
      </c>
      <c r="J14" s="84">
        <f t="shared" si="17"/>
        <v>11432564</v>
      </c>
      <c r="K14" s="5">
        <f t="shared" si="17"/>
        <v>376580</v>
      </c>
      <c r="L14" s="5">
        <f t="shared" si="17"/>
        <v>446582.25</v>
      </c>
      <c r="M14" s="5">
        <f t="shared" si="17"/>
        <v>1013513</v>
      </c>
      <c r="N14" s="84">
        <f t="shared" si="17"/>
        <v>1836675.25</v>
      </c>
      <c r="O14" s="84">
        <f t="shared" si="17"/>
        <v>13269239.25</v>
      </c>
      <c r="P14" s="5">
        <f t="shared" si="17"/>
        <v>1767841.83</v>
      </c>
      <c r="Q14" s="5">
        <f t="shared" si="17"/>
        <v>2350756.5099999998</v>
      </c>
      <c r="R14" s="5">
        <f t="shared" si="17"/>
        <v>2988218.93</v>
      </c>
      <c r="S14" s="84">
        <f t="shared" si="17"/>
        <v>7106817.2699999996</v>
      </c>
      <c r="T14" s="84">
        <f t="shared" si="17"/>
        <v>20376056.52</v>
      </c>
      <c r="U14" s="5">
        <f>SUM(U5:U13)</f>
        <v>2735611.54</v>
      </c>
      <c r="V14" s="5">
        <f>SUM(V5:V13)</f>
        <v>2571278.29</v>
      </c>
      <c r="W14" s="5">
        <f>SUM(W5:W13)</f>
        <v>2552909.25</v>
      </c>
      <c r="X14" s="84">
        <f t="shared" ref="X14" si="18">SUM(X5:X13)</f>
        <v>7859799.0800000001</v>
      </c>
      <c r="Y14" s="5">
        <f>SUM(Y5:Y13)</f>
        <v>1837545.23</v>
      </c>
      <c r="Z14" s="5">
        <f>SUM(Z5:Z13)</f>
        <v>957969.22</v>
      </c>
      <c r="AA14" s="5">
        <f>SUM(AA5:AA13)</f>
        <v>466654</v>
      </c>
      <c r="AB14" s="84">
        <f t="shared" ref="AB14" si="19">SUM(AB5:AB13)</f>
        <v>3262168.45</v>
      </c>
      <c r="AC14" s="5">
        <f>X14+AB14</f>
        <v>11121967.530000001</v>
      </c>
      <c r="AD14" s="5">
        <f t="shared" ref="AD14:AG14" si="20">SUM(AD5:AD13)</f>
        <v>415714.03</v>
      </c>
      <c r="AE14" s="5">
        <f t="shared" si="20"/>
        <v>444842.11</v>
      </c>
      <c r="AF14" s="5">
        <f t="shared" si="20"/>
        <v>504767.97</v>
      </c>
      <c r="AG14" s="84">
        <f t="shared" si="20"/>
        <v>1365324.11</v>
      </c>
      <c r="AH14" s="84">
        <f>SUM(AH5:AH13)</f>
        <v>12487291.640000001</v>
      </c>
      <c r="AI14" s="5">
        <f t="shared" ref="AI14:AL14" si="21">SUM(AI5:AI13)</f>
        <v>1824538.97</v>
      </c>
      <c r="AJ14" s="5">
        <f t="shared" si="21"/>
        <v>2497260.8369999998</v>
      </c>
      <c r="AK14" s="5">
        <f t="shared" si="21"/>
        <v>3085174.4410000001</v>
      </c>
      <c r="AL14" s="84">
        <f t="shared" si="21"/>
        <v>7406974.2479999997</v>
      </c>
      <c r="AM14" s="84">
        <f>SUM(AM5:AM13)</f>
        <v>19894265.888</v>
      </c>
    </row>
    <row r="15" spans="1:39" ht="18.75" x14ac:dyDescent="0.3">
      <c r="A15" s="68" t="s">
        <v>32</v>
      </c>
      <c r="B15" s="59"/>
      <c r="C15" s="59"/>
      <c r="D15" s="59"/>
      <c r="E15" s="60"/>
      <c r="F15" s="59"/>
      <c r="G15" s="69"/>
      <c r="H15" s="59"/>
      <c r="I15" s="59"/>
      <c r="J15" s="59"/>
      <c r="K15" s="59"/>
      <c r="L15" s="69"/>
      <c r="M15" s="59"/>
      <c r="N15" s="59"/>
      <c r="O15" s="59"/>
      <c r="P15" s="59"/>
      <c r="Q15" s="59"/>
      <c r="R15" s="59"/>
      <c r="S15" s="59"/>
      <c r="T15" s="60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69"/>
      <c r="AF15" s="59"/>
      <c r="AG15" s="59"/>
      <c r="AH15" s="59"/>
      <c r="AI15" s="59"/>
      <c r="AJ15" s="69"/>
      <c r="AK15" s="59"/>
      <c r="AL15" s="59"/>
      <c r="AM15" s="59"/>
    </row>
    <row r="16" spans="1:39" ht="15.75" x14ac:dyDescent="0.25">
      <c r="A16" s="65" t="s">
        <v>33</v>
      </c>
      <c r="B16" s="69">
        <v>259162</v>
      </c>
      <c r="C16" s="69">
        <v>205135</v>
      </c>
      <c r="D16" s="70">
        <v>209222</v>
      </c>
      <c r="E16" s="81">
        <f>SUM(B16:D16)</f>
        <v>673519</v>
      </c>
      <c r="F16" s="69">
        <v>164751</v>
      </c>
      <c r="G16" s="69">
        <v>137079</v>
      </c>
      <c r="H16" s="70">
        <v>30746</v>
      </c>
      <c r="I16" s="81">
        <f>SUM(F16:H16)</f>
        <v>332576</v>
      </c>
      <c r="J16" s="81">
        <f>E16+I16</f>
        <v>1006095</v>
      </c>
      <c r="K16" s="69">
        <v>42210</v>
      </c>
      <c r="L16" s="69">
        <v>42977</v>
      </c>
      <c r="M16" s="70">
        <v>120198</v>
      </c>
      <c r="N16" s="81">
        <f>SUM(K16:M16)</f>
        <v>205385</v>
      </c>
      <c r="O16" s="81">
        <f>J16+N16</f>
        <v>1211480</v>
      </c>
      <c r="P16" s="69">
        <v>158135</v>
      </c>
      <c r="Q16" s="69">
        <v>203040</v>
      </c>
      <c r="R16" s="70">
        <v>243501</v>
      </c>
      <c r="S16" s="81">
        <f>SUM(P16:R16)</f>
        <v>604676</v>
      </c>
      <c r="T16" s="81">
        <f>O16+S16</f>
        <v>1816156</v>
      </c>
      <c r="U16" s="69">
        <v>238390</v>
      </c>
      <c r="V16" s="69">
        <v>225501</v>
      </c>
      <c r="W16" s="70">
        <v>223886</v>
      </c>
      <c r="X16" s="81">
        <f>SUM(U16:W16)</f>
        <v>687777</v>
      </c>
      <c r="Y16" s="69">
        <v>167079</v>
      </c>
      <c r="Z16" s="69">
        <v>85916</v>
      </c>
      <c r="AA16" s="70">
        <v>42983</v>
      </c>
      <c r="AB16" s="81">
        <f>SUM(Y16:AA16)</f>
        <v>295978</v>
      </c>
      <c r="AC16" s="69">
        <f>X16+AB16</f>
        <v>983755</v>
      </c>
      <c r="AD16" s="69">
        <v>33211</v>
      </c>
      <c r="AE16" s="69">
        <v>44876</v>
      </c>
      <c r="AF16" s="70">
        <v>43298</v>
      </c>
      <c r="AG16" s="81">
        <f>SUM(AD16:AF16)</f>
        <v>121385</v>
      </c>
      <c r="AH16" s="81">
        <f>AC16+AG16</f>
        <v>1105140</v>
      </c>
      <c r="AI16" s="69">
        <v>168383</v>
      </c>
      <c r="AJ16" s="69">
        <v>212641</v>
      </c>
      <c r="AK16" s="70">
        <v>261204</v>
      </c>
      <c r="AL16" s="81">
        <f>SUM(AI16:AK16)</f>
        <v>642228</v>
      </c>
      <c r="AM16" s="81">
        <f>AH16+AL16</f>
        <v>1747368</v>
      </c>
    </row>
    <row r="17" spans="1:39" ht="15.75" x14ac:dyDescent="0.25">
      <c r="A17" s="66" t="s">
        <v>46</v>
      </c>
      <c r="B17" s="57">
        <v>6680.04</v>
      </c>
      <c r="C17" s="57">
        <v>5488.68</v>
      </c>
      <c r="D17" s="57">
        <v>5626.91</v>
      </c>
      <c r="E17" s="82">
        <f>SUM(B17:D17)</f>
        <v>17795.63</v>
      </c>
      <c r="F17" s="57">
        <v>4152.24</v>
      </c>
      <c r="G17" s="57">
        <v>2920.74</v>
      </c>
      <c r="H17" s="57">
        <v>56.27</v>
      </c>
      <c r="I17" s="82">
        <f>SUM(F17:H17)</f>
        <v>7129.25</v>
      </c>
      <c r="J17" s="82">
        <f>E17+I17</f>
        <v>24924.880000000001</v>
      </c>
      <c r="K17" s="57">
        <v>28</v>
      </c>
      <c r="L17" s="57">
        <v>52</v>
      </c>
      <c r="M17" s="57">
        <v>2361.75</v>
      </c>
      <c r="N17" s="82">
        <f>SUM(K17:M17)</f>
        <v>2441.75</v>
      </c>
      <c r="O17" s="82">
        <f>J17+N17</f>
        <v>27366.63</v>
      </c>
      <c r="P17" s="57">
        <v>3611.3</v>
      </c>
      <c r="Q17" s="57">
        <v>4701.8</v>
      </c>
      <c r="R17" s="57">
        <v>5731.84</v>
      </c>
      <c r="S17" s="82">
        <f>SUM(P17:R17)</f>
        <v>14044.94</v>
      </c>
      <c r="T17" s="82">
        <f>O17+S17</f>
        <v>41411.57</v>
      </c>
      <c r="U17" s="57">
        <v>6007.44</v>
      </c>
      <c r="V17" s="57">
        <v>5547.51</v>
      </c>
      <c r="W17" s="57">
        <v>5545.76</v>
      </c>
      <c r="X17" s="82">
        <f>SUM(U17:W17)</f>
        <v>17100.71</v>
      </c>
      <c r="Y17" s="57">
        <v>3811.06</v>
      </c>
      <c r="Z17" s="57">
        <v>1147</v>
      </c>
      <c r="AA17" s="57">
        <v>45</v>
      </c>
      <c r="AB17" s="82">
        <v>5003.03</v>
      </c>
      <c r="AC17" s="57">
        <f>X17+AB17</f>
        <v>22103.739999999998</v>
      </c>
      <c r="AD17" s="57">
        <v>27.01</v>
      </c>
      <c r="AE17" s="57">
        <v>46.52</v>
      </c>
      <c r="AF17" s="57">
        <v>110.02</v>
      </c>
      <c r="AG17" s="82">
        <f>SUM(AD17:AF17)</f>
        <v>183.55</v>
      </c>
      <c r="AH17" s="82">
        <f>AC17+AG17</f>
        <v>22287.289999999997</v>
      </c>
      <c r="AI17" s="57">
        <v>3512.56</v>
      </c>
      <c r="AJ17" s="57">
        <v>4677.34</v>
      </c>
      <c r="AK17" s="57">
        <v>5831.14</v>
      </c>
      <c r="AL17" s="82">
        <f>SUM(AI17:AK17)</f>
        <v>14021.04</v>
      </c>
      <c r="AM17" s="82">
        <f>AH17+AL17</f>
        <v>36308.33</v>
      </c>
    </row>
    <row r="18" spans="1:39" ht="16.5" thickBot="1" x14ac:dyDescent="0.3">
      <c r="A18" s="77" t="s">
        <v>47</v>
      </c>
      <c r="B18" s="57">
        <v>109.3</v>
      </c>
      <c r="C18" s="57">
        <v>79.599999999999994</v>
      </c>
      <c r="D18" s="57">
        <v>90.9</v>
      </c>
      <c r="E18" s="82">
        <f>SUM(B18:D18)</f>
        <v>279.79999999999995</v>
      </c>
      <c r="F18" s="57">
        <v>65</v>
      </c>
      <c r="G18" s="57">
        <v>50.6</v>
      </c>
      <c r="H18" s="57">
        <v>0</v>
      </c>
      <c r="I18" s="82">
        <f>SUM(F18:H18)</f>
        <v>115.6</v>
      </c>
      <c r="J18" s="82">
        <f>E18+I18</f>
        <v>395.4</v>
      </c>
      <c r="K18" s="57">
        <v>0</v>
      </c>
      <c r="L18" s="57">
        <v>0</v>
      </c>
      <c r="M18" s="57">
        <v>37.299999999999997</v>
      </c>
      <c r="N18" s="82">
        <f>SUM(K18:M18)</f>
        <v>37.299999999999997</v>
      </c>
      <c r="O18" s="82">
        <f>J18+N18</f>
        <v>432.7</v>
      </c>
      <c r="P18" s="57">
        <v>62.6</v>
      </c>
      <c r="Q18" s="57">
        <v>75.2</v>
      </c>
      <c r="R18" s="57">
        <v>90</v>
      </c>
      <c r="S18" s="82">
        <f>SUM(P18:R18)</f>
        <v>227.8</v>
      </c>
      <c r="T18" s="82">
        <f>O18+S18</f>
        <v>660.5</v>
      </c>
      <c r="U18" s="57">
        <v>94.2</v>
      </c>
      <c r="V18" s="57">
        <v>83</v>
      </c>
      <c r="W18" s="57">
        <v>89.2</v>
      </c>
      <c r="X18" s="82">
        <f>SUM(U18:W18)</f>
        <v>266.39999999999998</v>
      </c>
      <c r="Y18" s="57">
        <v>68</v>
      </c>
      <c r="Z18" s="57">
        <v>22</v>
      </c>
      <c r="AA18" s="57">
        <v>0</v>
      </c>
      <c r="AB18" s="82">
        <v>90.8</v>
      </c>
      <c r="AC18" s="57">
        <f>X18+AB18</f>
        <v>357.2</v>
      </c>
      <c r="AD18" s="57">
        <v>0</v>
      </c>
      <c r="AE18" s="57">
        <v>0</v>
      </c>
      <c r="AF18" s="57">
        <v>0</v>
      </c>
      <c r="AG18" s="82">
        <f>SUM(AD18:AF18)</f>
        <v>0</v>
      </c>
      <c r="AH18" s="82">
        <f>AC18+AG18</f>
        <v>357.2</v>
      </c>
      <c r="AI18" s="57">
        <v>64.7</v>
      </c>
      <c r="AJ18" s="57">
        <v>79.2</v>
      </c>
      <c r="AK18" s="57">
        <v>97.3</v>
      </c>
      <c r="AL18" s="82">
        <f>SUM(AI18:AK18)</f>
        <v>241.2</v>
      </c>
      <c r="AM18" s="82">
        <f>AH18+AL18</f>
        <v>598.4</v>
      </c>
    </row>
    <row r="19" spans="1:39" ht="16.5" thickBot="1" x14ac:dyDescent="0.3">
      <c r="A19" s="76" t="s">
        <v>37</v>
      </c>
      <c r="B19" s="71">
        <f t="shared" ref="B19:D19" si="22">SUM(B16:B18)</f>
        <v>265951.33999999997</v>
      </c>
      <c r="C19" s="71">
        <f t="shared" si="22"/>
        <v>210703.28</v>
      </c>
      <c r="D19" s="71">
        <f t="shared" si="22"/>
        <v>214939.81</v>
      </c>
      <c r="E19" s="84">
        <f>SUM(E16:E18)</f>
        <v>691594.43</v>
      </c>
      <c r="F19" s="71">
        <f t="shared" ref="F19:T19" si="23">SUM(F16:F18)</f>
        <v>168968.24</v>
      </c>
      <c r="G19" s="71">
        <f t="shared" si="23"/>
        <v>140050.34</v>
      </c>
      <c r="H19" s="71">
        <f t="shared" si="23"/>
        <v>30802.27</v>
      </c>
      <c r="I19" s="84">
        <f t="shared" si="23"/>
        <v>339820.85</v>
      </c>
      <c r="J19" s="84">
        <f t="shared" si="23"/>
        <v>1031415.28</v>
      </c>
      <c r="K19" s="71">
        <f t="shared" si="23"/>
        <v>42238</v>
      </c>
      <c r="L19" s="71">
        <f t="shared" si="23"/>
        <v>43029</v>
      </c>
      <c r="M19" s="71">
        <f t="shared" si="23"/>
        <v>122597.05</v>
      </c>
      <c r="N19" s="84">
        <f t="shared" si="23"/>
        <v>207864.05</v>
      </c>
      <c r="O19" s="84">
        <f t="shared" si="23"/>
        <v>1239279.3299999998</v>
      </c>
      <c r="P19" s="71">
        <f t="shared" si="23"/>
        <v>161808.9</v>
      </c>
      <c r="Q19" s="71">
        <f t="shared" si="23"/>
        <v>207817</v>
      </c>
      <c r="R19" s="71">
        <f t="shared" si="23"/>
        <v>249322.84</v>
      </c>
      <c r="S19" s="84">
        <f t="shared" si="23"/>
        <v>618948.74</v>
      </c>
      <c r="T19" s="84">
        <f t="shared" si="23"/>
        <v>1858228.07</v>
      </c>
      <c r="U19" s="71">
        <f>SUM(U16:U18)</f>
        <v>244491.64</v>
      </c>
      <c r="V19" s="71">
        <f t="shared" ref="V19:AB19" si="24">SUM(V16:V18)</f>
        <v>231131.51</v>
      </c>
      <c r="W19" s="71">
        <f t="shared" si="24"/>
        <v>229520.96000000002</v>
      </c>
      <c r="X19" s="71">
        <f t="shared" si="24"/>
        <v>705144.11</v>
      </c>
      <c r="Y19" s="71">
        <f t="shared" si="24"/>
        <v>170958.06</v>
      </c>
      <c r="Z19" s="71">
        <f t="shared" si="24"/>
        <v>87085</v>
      </c>
      <c r="AA19" s="71">
        <f t="shared" si="24"/>
        <v>43028</v>
      </c>
      <c r="AB19" s="71">
        <f t="shared" si="24"/>
        <v>301071.83</v>
      </c>
      <c r="AC19" s="71">
        <f>AB19+X19</f>
        <v>1006215.94</v>
      </c>
      <c r="AD19" s="71">
        <f t="shared" ref="AD19:AG19" si="25">SUM(AD16:AD18)</f>
        <v>33238.01</v>
      </c>
      <c r="AE19" s="71">
        <f t="shared" si="25"/>
        <v>44922.52</v>
      </c>
      <c r="AF19" s="71">
        <f t="shared" si="25"/>
        <v>43408.02</v>
      </c>
      <c r="AG19" s="84">
        <f t="shared" si="25"/>
        <v>121568.55</v>
      </c>
      <c r="AH19" s="84">
        <f>SUM(AH16:AH18)</f>
        <v>1127784.49</v>
      </c>
      <c r="AI19" s="71">
        <f t="shared" ref="AI19:AL19" si="26">SUM(AI16:AI18)</f>
        <v>171960.26</v>
      </c>
      <c r="AJ19" s="71">
        <f t="shared" si="26"/>
        <v>217397.54</v>
      </c>
      <c r="AK19" s="71">
        <f t="shared" si="26"/>
        <v>267132.44</v>
      </c>
      <c r="AL19" s="84">
        <f t="shared" si="26"/>
        <v>656490.23999999999</v>
      </c>
      <c r="AM19" s="84">
        <f>SUM(AM16:AM18)</f>
        <v>1784274.73</v>
      </c>
    </row>
    <row r="20" spans="1:39" ht="18.75" x14ac:dyDescent="0.3">
      <c r="A20" s="68" t="s">
        <v>38</v>
      </c>
      <c r="B20" s="59"/>
      <c r="C20" s="59"/>
      <c r="D20" s="59"/>
      <c r="E20" s="60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60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1:39" ht="15.75" x14ac:dyDescent="0.25">
      <c r="A21" s="65" t="s">
        <v>39</v>
      </c>
      <c r="B21" s="56">
        <v>190103</v>
      </c>
      <c r="C21" s="56">
        <v>165978</v>
      </c>
      <c r="D21" s="56">
        <v>161963</v>
      </c>
      <c r="E21" s="81">
        <f>SUM(B21:D21)</f>
        <v>518044</v>
      </c>
      <c r="F21" s="56">
        <v>140269</v>
      </c>
      <c r="G21" s="56">
        <v>120261</v>
      </c>
      <c r="H21" s="56">
        <v>38003</v>
      </c>
      <c r="I21" s="81">
        <f>SUM(F21:H21)</f>
        <v>298533</v>
      </c>
      <c r="J21" s="81">
        <f>E21+I21</f>
        <v>816577</v>
      </c>
      <c r="K21" s="56">
        <v>37507</v>
      </c>
      <c r="L21" s="56">
        <v>38771</v>
      </c>
      <c r="M21" s="56">
        <v>87551</v>
      </c>
      <c r="N21" s="81">
        <f>SUM(K21:M21)</f>
        <v>163829</v>
      </c>
      <c r="O21" s="81">
        <f>J21+N21</f>
        <v>980406</v>
      </c>
      <c r="P21" s="56">
        <v>124084</v>
      </c>
      <c r="Q21" s="56">
        <v>153643</v>
      </c>
      <c r="R21" s="56">
        <v>190169</v>
      </c>
      <c r="S21" s="81">
        <f>SUM(P21:R21)</f>
        <v>467896</v>
      </c>
      <c r="T21" s="81">
        <f>O21+S21</f>
        <v>1448302</v>
      </c>
      <c r="U21" s="56">
        <v>183202</v>
      </c>
      <c r="V21" s="56">
        <v>173560</v>
      </c>
      <c r="W21" s="56">
        <v>188463</v>
      </c>
      <c r="X21" s="81">
        <f>SUM(U21:W21)</f>
        <v>545225</v>
      </c>
      <c r="Y21" s="56">
        <v>144738</v>
      </c>
      <c r="Z21" s="56">
        <v>98218</v>
      </c>
      <c r="AA21" s="56">
        <v>42671</v>
      </c>
      <c r="AB21" s="81">
        <f>SUM(Y21:AA21)</f>
        <v>285627</v>
      </c>
      <c r="AC21" s="56">
        <f>X21+AB21</f>
        <v>830852</v>
      </c>
      <c r="AD21" s="56">
        <v>37102</v>
      </c>
      <c r="AE21" s="56">
        <v>37144</v>
      </c>
      <c r="AF21" s="56">
        <v>65013</v>
      </c>
      <c r="AG21" s="81">
        <f>SUM(AD21:AF21)</f>
        <v>139259</v>
      </c>
      <c r="AH21" s="81">
        <f>AC21+AG21</f>
        <v>970111</v>
      </c>
      <c r="AI21" s="56">
        <v>136302</v>
      </c>
      <c r="AJ21" s="56">
        <v>184254</v>
      </c>
      <c r="AK21" s="56">
        <v>199786</v>
      </c>
      <c r="AL21" s="81">
        <f>SUM(AI21:AK21)</f>
        <v>520342</v>
      </c>
      <c r="AM21" s="81">
        <f>AH21+AL21</f>
        <v>1490453</v>
      </c>
    </row>
    <row r="22" spans="1:39" ht="16.5" thickBot="1" x14ac:dyDescent="0.3">
      <c r="A22" s="78" t="s">
        <v>47</v>
      </c>
      <c r="B22" s="67">
        <v>335.07</v>
      </c>
      <c r="C22" s="67">
        <v>291.93</v>
      </c>
      <c r="D22" s="67">
        <v>316.19</v>
      </c>
      <c r="E22" s="83">
        <f>SUM(B22:D22)</f>
        <v>943.19</v>
      </c>
      <c r="F22" s="67">
        <v>221.779</v>
      </c>
      <c r="G22" s="67">
        <v>255.249</v>
      </c>
      <c r="H22" s="67">
        <v>204</v>
      </c>
      <c r="I22" s="83">
        <f>SUM(F22:H22)</f>
        <v>681.02800000000002</v>
      </c>
      <c r="J22" s="83">
        <f>E22+I22</f>
        <v>1624.2180000000001</v>
      </c>
      <c r="K22" s="67">
        <v>200.14</v>
      </c>
      <c r="L22" s="67">
        <v>196.90299999999999</v>
      </c>
      <c r="M22" s="67">
        <v>203.64699999999999</v>
      </c>
      <c r="N22" s="83">
        <f>SUM(K22:M22)</f>
        <v>600.69000000000005</v>
      </c>
      <c r="O22" s="83">
        <f>J22+N22</f>
        <v>2224.9080000000004</v>
      </c>
      <c r="P22" s="67">
        <v>243.06299999999999</v>
      </c>
      <c r="Q22" s="67">
        <v>259.27</v>
      </c>
      <c r="R22" s="67">
        <v>296.33300000000003</v>
      </c>
      <c r="S22" s="83">
        <f>SUM(P22:R22)</f>
        <v>798.66599999999994</v>
      </c>
      <c r="T22" s="83">
        <f>O22+S22</f>
        <v>3023.5740000000005</v>
      </c>
      <c r="U22" s="67">
        <v>288.96600000000001</v>
      </c>
      <c r="V22" s="67">
        <v>287.28300000000002</v>
      </c>
      <c r="W22" s="67">
        <v>312.262</v>
      </c>
      <c r="X22" s="83">
        <f>SUM(U22:W22)</f>
        <v>888.51099999999997</v>
      </c>
      <c r="Y22" s="67">
        <v>262.58</v>
      </c>
      <c r="Z22" s="67">
        <v>230.5</v>
      </c>
      <c r="AA22" s="67">
        <v>125.51</v>
      </c>
      <c r="AB22" s="83">
        <v>618.59</v>
      </c>
      <c r="AC22" s="67">
        <f>X22+AB22</f>
        <v>1507.1010000000001</v>
      </c>
      <c r="AD22" s="67">
        <v>113.91</v>
      </c>
      <c r="AE22" s="67">
        <v>124.06</v>
      </c>
      <c r="AF22" s="67">
        <v>163.94</v>
      </c>
      <c r="AG22" s="83">
        <f>SUM(AD22:AF22)</f>
        <v>401.90999999999997</v>
      </c>
      <c r="AH22" s="83">
        <f>AC22+AG22</f>
        <v>1909.011</v>
      </c>
      <c r="AI22" s="67">
        <v>205.70699999999999</v>
      </c>
      <c r="AJ22" s="67">
        <v>276.75200000000001</v>
      </c>
      <c r="AK22" s="67">
        <v>290.89699999999999</v>
      </c>
      <c r="AL22" s="83">
        <f>SUM(AI22:AK22)</f>
        <v>773.35599999999999</v>
      </c>
      <c r="AM22" s="83">
        <f>AH22+AL22</f>
        <v>2682.3670000000002</v>
      </c>
    </row>
    <row r="23" spans="1:39" ht="16.5" thickBot="1" x14ac:dyDescent="0.3">
      <c r="A23" s="76" t="s">
        <v>43</v>
      </c>
      <c r="B23" s="71">
        <f>B21+B22</f>
        <v>190438.07</v>
      </c>
      <c r="C23" s="58">
        <f>SUM(C21:C22)</f>
        <v>166269.93</v>
      </c>
      <c r="D23" s="58">
        <f>SUM(D21:D22)</f>
        <v>162279.19</v>
      </c>
      <c r="E23" s="84">
        <f>E21+E22</f>
        <v>518987.19</v>
      </c>
      <c r="F23" s="71">
        <v>140490.77900000001</v>
      </c>
      <c r="G23" s="58">
        <f>SUM(G21:G22)</f>
        <v>120516.249</v>
      </c>
      <c r="H23" s="58">
        <v>38207.39</v>
      </c>
      <c r="I23" s="303">
        <f>SUM(I21:I22)</f>
        <v>299214.02799999999</v>
      </c>
      <c r="J23" s="303">
        <f>J21+J22</f>
        <v>818201.21799999999</v>
      </c>
      <c r="K23" s="303">
        <f>K21+K22</f>
        <v>37707.14</v>
      </c>
      <c r="L23" s="303">
        <f>L21+L22</f>
        <v>38967.902999999998</v>
      </c>
      <c r="M23" s="303">
        <f>M21+M22</f>
        <v>87754.646999999997</v>
      </c>
      <c r="N23" s="303">
        <f>SUM(N21:N22)</f>
        <v>164429.69</v>
      </c>
      <c r="O23" s="303">
        <f>O21+O22</f>
        <v>982630.90800000005</v>
      </c>
      <c r="P23" s="71">
        <f>P21+P22</f>
        <v>124327.06299999999</v>
      </c>
      <c r="Q23" s="71">
        <f>Q21+Q22</f>
        <v>153902.26999999999</v>
      </c>
      <c r="R23" s="71">
        <f>R21+R22</f>
        <v>190465.33300000001</v>
      </c>
      <c r="S23" s="303">
        <f>SUM(S21:S22)</f>
        <v>468694.66600000003</v>
      </c>
      <c r="T23" s="303">
        <f>T21+T22</f>
        <v>1451325.574</v>
      </c>
      <c r="U23" s="71">
        <f>U21+U22</f>
        <v>183490.96599999999</v>
      </c>
      <c r="V23" s="71">
        <f t="shared" ref="V23:AA23" si="27">V21+V22</f>
        <v>173847.283</v>
      </c>
      <c r="W23" s="71">
        <f t="shared" si="27"/>
        <v>188775.26199999999</v>
      </c>
      <c r="X23" s="71">
        <f t="shared" si="27"/>
        <v>546113.51100000006</v>
      </c>
      <c r="Y23" s="71">
        <f t="shared" si="27"/>
        <v>145000.57999999999</v>
      </c>
      <c r="Z23" s="71">
        <f t="shared" si="27"/>
        <v>98448.5</v>
      </c>
      <c r="AA23" s="71">
        <f t="shared" si="27"/>
        <v>42796.51</v>
      </c>
      <c r="AB23" s="71">
        <f>AB21+AB22</f>
        <v>286245.59000000003</v>
      </c>
      <c r="AC23" s="71">
        <f>X23+AB23</f>
        <v>832359.10100000002</v>
      </c>
      <c r="AD23" s="303">
        <f>AD21+AD22</f>
        <v>37215.910000000003</v>
      </c>
      <c r="AE23" s="303">
        <f>AE21+AE22</f>
        <v>37268.06</v>
      </c>
      <c r="AF23" s="303">
        <f>AF21+AF22</f>
        <v>65176.94</v>
      </c>
      <c r="AG23" s="303">
        <f>SUM(AG21:AG22)</f>
        <v>139660.91</v>
      </c>
      <c r="AH23" s="303">
        <f>AH21+AH22</f>
        <v>972020.01100000006</v>
      </c>
      <c r="AI23" s="303">
        <f>AI21+AI22</f>
        <v>136507.70699999999</v>
      </c>
      <c r="AJ23" s="303">
        <f>AJ21+AJ22</f>
        <v>184530.75200000001</v>
      </c>
      <c r="AK23" s="303">
        <f>AK21+AK22</f>
        <v>200076.897</v>
      </c>
      <c r="AL23" s="303">
        <f>SUM(AL21:AL22)</f>
        <v>521115.35600000003</v>
      </c>
      <c r="AM23" s="303">
        <f>AM21+AM22</f>
        <v>1493135.3670000001</v>
      </c>
    </row>
    <row r="24" spans="1:39" x14ac:dyDescent="0.25">
      <c r="A24" s="72"/>
      <c r="B24" s="61"/>
      <c r="C24" s="61"/>
      <c r="D24" s="61"/>
      <c r="E24" s="62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61"/>
      <c r="Q24" s="61"/>
      <c r="R24" s="61"/>
      <c r="S24" s="61"/>
      <c r="T24" s="62"/>
      <c r="U24" s="61"/>
      <c r="V24" s="61"/>
      <c r="W24" s="61"/>
      <c r="X24" s="61"/>
      <c r="Y24" s="61"/>
      <c r="Z24" s="61"/>
      <c r="AA24" s="61"/>
      <c r="AB24" s="61"/>
      <c r="AC24" s="61"/>
      <c r="AD24" s="73"/>
      <c r="AE24" s="73"/>
      <c r="AF24" s="73"/>
      <c r="AG24" s="73"/>
      <c r="AH24" s="73"/>
      <c r="AI24" s="73"/>
      <c r="AJ24" s="73"/>
      <c r="AK24" s="73"/>
      <c r="AL24" s="73"/>
      <c r="AM24" s="73"/>
    </row>
    <row r="25" spans="1:39" ht="15.75" x14ac:dyDescent="0.25">
      <c r="A25" s="79" t="s">
        <v>87</v>
      </c>
      <c r="B25" s="176">
        <v>272562</v>
      </c>
      <c r="C25" s="176">
        <v>238143</v>
      </c>
      <c r="D25" s="176">
        <v>232855</v>
      </c>
      <c r="E25" s="85">
        <f>SUM(B25:D25)</f>
        <v>743560</v>
      </c>
      <c r="F25" s="298">
        <v>201459</v>
      </c>
      <c r="G25" s="298">
        <v>179410</v>
      </c>
      <c r="H25" s="298">
        <v>34853</v>
      </c>
      <c r="I25" s="85">
        <f>SUM(F25:H25)</f>
        <v>415722</v>
      </c>
      <c r="J25" s="85">
        <f>E25+I25</f>
        <v>1159282</v>
      </c>
      <c r="K25" s="63">
        <v>24321</v>
      </c>
      <c r="L25" s="63">
        <v>30514</v>
      </c>
      <c r="M25" s="63">
        <v>153214</v>
      </c>
      <c r="N25" s="85">
        <f>SUM(K25:M25)</f>
        <v>208049</v>
      </c>
      <c r="O25" s="85">
        <f>J25+N25</f>
        <v>1367331</v>
      </c>
      <c r="P25" s="176">
        <v>178383</v>
      </c>
      <c r="Q25" s="176">
        <v>201604</v>
      </c>
      <c r="R25" s="176">
        <v>252629</v>
      </c>
      <c r="S25" s="85">
        <v>632616</v>
      </c>
      <c r="T25" s="85">
        <v>1999947</v>
      </c>
      <c r="U25" s="327">
        <v>244687</v>
      </c>
      <c r="V25" s="176">
        <v>232363</v>
      </c>
      <c r="W25" s="176">
        <v>256606</v>
      </c>
      <c r="X25" s="328">
        <f>SUM(U25:W25)</f>
        <v>733656</v>
      </c>
      <c r="Y25" s="327">
        <v>197835</v>
      </c>
      <c r="Z25" s="176">
        <v>122091</v>
      </c>
      <c r="AA25" s="176">
        <v>36293</v>
      </c>
      <c r="AB25" s="328">
        <f>SUM(Y25:AA25)</f>
        <v>356219</v>
      </c>
      <c r="AC25" s="327">
        <f>X25+AB25</f>
        <v>1089875</v>
      </c>
      <c r="AD25" s="176">
        <v>26588</v>
      </c>
      <c r="AE25" s="176">
        <v>29639</v>
      </c>
      <c r="AF25" s="176">
        <v>103394</v>
      </c>
      <c r="AG25" s="85">
        <f>SUM(AD25:AF25)</f>
        <v>159621</v>
      </c>
      <c r="AH25" s="85">
        <f>AC25+AG25</f>
        <v>1249496</v>
      </c>
      <c r="AI25" s="176">
        <v>193985</v>
      </c>
      <c r="AJ25" s="176">
        <v>243872</v>
      </c>
      <c r="AK25" s="176">
        <v>273987.99999999994</v>
      </c>
      <c r="AL25" s="85">
        <f>SUM(AI25:AK25)</f>
        <v>711845</v>
      </c>
      <c r="AM25" s="85">
        <f>AH25+AL25</f>
        <v>1961341</v>
      </c>
    </row>
    <row r="26" spans="1:39" ht="15.75" thickBot="1" x14ac:dyDescent="0.3">
      <c r="A26" s="74"/>
      <c r="B26" s="61"/>
      <c r="C26" s="61"/>
      <c r="D26" s="61"/>
      <c r="E26" s="62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61"/>
      <c r="Q26" s="61"/>
      <c r="R26" s="61"/>
      <c r="S26" s="61"/>
      <c r="T26" s="62"/>
      <c r="U26" s="61"/>
      <c r="V26" s="61"/>
      <c r="W26" s="61"/>
      <c r="X26" s="61"/>
      <c r="Y26" s="61"/>
      <c r="Z26" s="61"/>
      <c r="AA26" s="61"/>
      <c r="AB26" s="61"/>
      <c r="AC26" s="61"/>
      <c r="AD26" s="75"/>
      <c r="AE26" s="75"/>
      <c r="AF26" s="75"/>
      <c r="AG26" s="75"/>
      <c r="AH26" s="75"/>
      <c r="AI26" s="75"/>
      <c r="AJ26" s="75"/>
      <c r="AK26" s="75"/>
      <c r="AL26" s="75"/>
      <c r="AM26" s="75"/>
    </row>
    <row r="27" spans="1:39" ht="16.5" thickBot="1" x14ac:dyDescent="0.3">
      <c r="A27" s="80" t="s">
        <v>88</v>
      </c>
      <c r="B27" s="64">
        <f t="shared" ref="B27:F27" si="28">B14+B19+B23</f>
        <v>3428778.4099999997</v>
      </c>
      <c r="C27" s="64">
        <f t="shared" si="28"/>
        <v>2727786.21</v>
      </c>
      <c r="D27" s="64">
        <f t="shared" si="28"/>
        <v>2789699</v>
      </c>
      <c r="E27" s="84">
        <f>E14+E19+E23</f>
        <v>8946263.6199999992</v>
      </c>
      <c r="F27" s="64">
        <f t="shared" si="28"/>
        <v>2237071.0189999999</v>
      </c>
      <c r="G27" s="64">
        <f t="shared" ref="G27:J27" si="29">G14+G19+G23</f>
        <v>1514066.5890000002</v>
      </c>
      <c r="H27" s="64">
        <f>H14+H19+H23</f>
        <v>584779.66</v>
      </c>
      <c r="I27" s="303">
        <f t="shared" si="29"/>
        <v>4335916.8780000005</v>
      </c>
      <c r="J27" s="303">
        <f t="shared" si="29"/>
        <v>13282180.498</v>
      </c>
      <c r="K27" s="64">
        <f>K14+K19+K23</f>
        <v>456525.14</v>
      </c>
      <c r="L27" s="64">
        <f>L14+L19+L23</f>
        <v>528579.15300000005</v>
      </c>
      <c r="M27" s="64">
        <f>M14+M19+M23</f>
        <v>1223864.6970000002</v>
      </c>
      <c r="N27" s="303">
        <f t="shared" ref="N27:O27" si="30">N14+N19+N23</f>
        <v>2208968.9900000002</v>
      </c>
      <c r="O27" s="303">
        <f t="shared" si="30"/>
        <v>15491149.488</v>
      </c>
      <c r="P27" s="64">
        <f>P14+P19+P23</f>
        <v>2053977.7930000001</v>
      </c>
      <c r="Q27" s="64">
        <f>Q14+Q19+Q23</f>
        <v>2712475.78</v>
      </c>
      <c r="R27" s="64">
        <f>R14+R19+R23</f>
        <v>3428007.1030000001</v>
      </c>
      <c r="S27" s="303">
        <f t="shared" ref="S27:T27" si="31">S14+S19+S23</f>
        <v>8194460.676</v>
      </c>
      <c r="T27" s="303">
        <f t="shared" si="31"/>
        <v>23685610.164000001</v>
      </c>
      <c r="U27" s="64">
        <f>U14+U19+U23</f>
        <v>3163594.1460000002</v>
      </c>
      <c r="V27" s="64">
        <f t="shared" ref="V27:AC27" si="32">V14+V19+V23</f>
        <v>2976257.0829999996</v>
      </c>
      <c r="W27" s="64">
        <f t="shared" si="32"/>
        <v>2971205.4720000001</v>
      </c>
      <c r="X27" s="64">
        <f t="shared" si="32"/>
        <v>9111056.7009999994</v>
      </c>
      <c r="Y27" s="64">
        <f t="shared" si="32"/>
        <v>2153503.87</v>
      </c>
      <c r="Z27" s="64">
        <f t="shared" si="32"/>
        <v>1143502.72</v>
      </c>
      <c r="AA27" s="64">
        <f t="shared" si="32"/>
        <v>552478.51</v>
      </c>
      <c r="AB27" s="64">
        <f t="shared" si="32"/>
        <v>3849485.87</v>
      </c>
      <c r="AC27" s="64">
        <f t="shared" si="32"/>
        <v>12960542.571</v>
      </c>
      <c r="AD27" s="64">
        <f>AD14+AD19+AD23</f>
        <v>486167.95000000007</v>
      </c>
      <c r="AE27" s="64">
        <f>AE14+AE19+AE23</f>
        <v>527032.68999999994</v>
      </c>
      <c r="AF27" s="64">
        <f>AF14+AF19+AF23</f>
        <v>613352.92999999993</v>
      </c>
      <c r="AG27" s="303">
        <f t="shared" ref="AG27" si="33">AG14+AG19+AG23</f>
        <v>1626553.57</v>
      </c>
      <c r="AH27" s="303">
        <f>AH14+AH19+AH23</f>
        <v>14587096.141000001</v>
      </c>
      <c r="AI27" s="64">
        <f>AI14+AI19+AI23</f>
        <v>2133006.9369999999</v>
      </c>
      <c r="AJ27" s="64">
        <f>AJ14+AJ19+AJ23</f>
        <v>2899189.1289999997</v>
      </c>
      <c r="AK27" s="64">
        <f>AK14+AK19+AK23</f>
        <v>3552383.7779999999</v>
      </c>
      <c r="AL27" s="303">
        <f t="shared" ref="AL27" si="34">AL14+AL19+AL23</f>
        <v>8584579.8440000005</v>
      </c>
      <c r="AM27" s="303">
        <f>AM14+AM19+AM23</f>
        <v>23171675.984999999</v>
      </c>
    </row>
    <row r="28" spans="1:39" ht="16.5" thickBot="1" x14ac:dyDescent="0.3">
      <c r="A28" s="80" t="s">
        <v>89</v>
      </c>
      <c r="B28" s="64">
        <f t="shared" ref="B28:G28" si="35">B27+B25</f>
        <v>3701340.4099999997</v>
      </c>
      <c r="C28" s="64">
        <f t="shared" si="35"/>
        <v>2965929.21</v>
      </c>
      <c r="D28" s="64">
        <f t="shared" si="35"/>
        <v>3022554</v>
      </c>
      <c r="E28" s="84">
        <f t="shared" si="35"/>
        <v>9689823.6199999992</v>
      </c>
      <c r="F28" s="64">
        <f t="shared" si="35"/>
        <v>2438530.0189999999</v>
      </c>
      <c r="G28" s="64">
        <f t="shared" si="35"/>
        <v>1693476.5890000002</v>
      </c>
      <c r="H28" s="64">
        <f>H27+H25</f>
        <v>619632.66</v>
      </c>
      <c r="I28" s="84">
        <f t="shared" ref="I28:J28" si="36">I27+I25</f>
        <v>4751638.8780000005</v>
      </c>
      <c r="J28" s="84">
        <f t="shared" si="36"/>
        <v>14441462.498</v>
      </c>
      <c r="K28" s="64">
        <f>K27+K25</f>
        <v>480846.14</v>
      </c>
      <c r="L28" s="64">
        <f>L27+L25</f>
        <v>559093.15300000005</v>
      </c>
      <c r="M28" s="64">
        <f>M27+M25</f>
        <v>1377078.6970000002</v>
      </c>
      <c r="N28" s="84">
        <f t="shared" ref="N28:O28" si="37">N27+N25</f>
        <v>2417017.9900000002</v>
      </c>
      <c r="O28" s="84">
        <f t="shared" si="37"/>
        <v>16858480.487999998</v>
      </c>
      <c r="P28" s="64">
        <f>P27+P25</f>
        <v>2232360.7930000001</v>
      </c>
      <c r="Q28" s="64">
        <f>Q27+Q25</f>
        <v>2914079.78</v>
      </c>
      <c r="R28" s="64">
        <f>R27+R25</f>
        <v>3680636.1030000001</v>
      </c>
      <c r="S28" s="84">
        <f t="shared" ref="S28" si="38">S27+S25</f>
        <v>8827076.675999999</v>
      </c>
      <c r="T28" s="84">
        <f>T27+T25</f>
        <v>25685557.164000001</v>
      </c>
      <c r="U28" s="64">
        <f>U27+U25</f>
        <v>3408281.1460000002</v>
      </c>
      <c r="V28" s="64">
        <f t="shared" ref="V28:AC28" si="39">V27+V25</f>
        <v>3208620.0829999996</v>
      </c>
      <c r="W28" s="64">
        <f t="shared" si="39"/>
        <v>3227811.4720000001</v>
      </c>
      <c r="X28" s="415">
        <f t="shared" si="39"/>
        <v>9844712.7009999994</v>
      </c>
      <c r="Y28" s="64">
        <f t="shared" si="39"/>
        <v>2351338.87</v>
      </c>
      <c r="Z28" s="64">
        <f t="shared" si="39"/>
        <v>1265593.72</v>
      </c>
      <c r="AA28" s="64">
        <f t="shared" si="39"/>
        <v>588771.51</v>
      </c>
      <c r="AB28" s="415">
        <f t="shared" si="39"/>
        <v>4205704.87</v>
      </c>
      <c r="AC28" s="64">
        <f t="shared" si="39"/>
        <v>14050417.571</v>
      </c>
      <c r="AD28" s="64">
        <f>AD27+AD25</f>
        <v>512755.95000000007</v>
      </c>
      <c r="AE28" s="64">
        <f>AE27+AE25</f>
        <v>556671.68999999994</v>
      </c>
      <c r="AF28" s="64">
        <f>AF27+AF25</f>
        <v>716746.92999999993</v>
      </c>
      <c r="AG28" s="84">
        <f t="shared" ref="AG28:AH28" si="40">AG27+AG25</f>
        <v>1786174.57</v>
      </c>
      <c r="AH28" s="84">
        <f t="shared" si="40"/>
        <v>15836592.141000001</v>
      </c>
      <c r="AI28" s="64">
        <f>AI27+AI25</f>
        <v>2326991.9369999999</v>
      </c>
      <c r="AJ28" s="64">
        <f>AJ27+AJ25</f>
        <v>3143061.1289999997</v>
      </c>
      <c r="AK28" s="64">
        <f>AK27+AK25</f>
        <v>3826371.7779999999</v>
      </c>
      <c r="AL28" s="84">
        <f t="shared" ref="AL28:AM28" si="41">AL27+AL25</f>
        <v>9296424.8440000005</v>
      </c>
      <c r="AM28" s="84">
        <f t="shared" si="41"/>
        <v>25133016.984999999</v>
      </c>
    </row>
    <row r="30" spans="1:39" x14ac:dyDescent="0.25">
      <c r="J30" s="170"/>
    </row>
    <row r="31" spans="1:39" x14ac:dyDescent="0.25">
      <c r="H31" s="167" t="s">
        <v>93</v>
      </c>
      <c r="M31" s="7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  <c r="AK31" s="325"/>
      <c r="AL31" s="325"/>
      <c r="AM31" s="325"/>
    </row>
    <row r="32" spans="1:39" x14ac:dyDescent="0.25">
      <c r="E32" s="325"/>
    </row>
    <row r="33" spans="2:5" x14ac:dyDescent="0.25">
      <c r="E33" s="325"/>
    </row>
    <row r="34" spans="2:5" x14ac:dyDescent="0.25">
      <c r="E34" s="325"/>
    </row>
    <row r="35" spans="2:5" x14ac:dyDescent="0.25">
      <c r="B35" s="314"/>
      <c r="C35" s="315"/>
      <c r="E35" s="325"/>
    </row>
    <row r="36" spans="2:5" x14ac:dyDescent="0.25">
      <c r="B36" s="314"/>
      <c r="C36" s="315"/>
      <c r="E36" s="325"/>
    </row>
    <row r="37" spans="2:5" x14ac:dyDescent="0.25">
      <c r="B37" s="314"/>
      <c r="C37" s="315"/>
      <c r="E37" s="325"/>
    </row>
    <row r="38" spans="2:5" x14ac:dyDescent="0.25">
      <c r="B38" s="314"/>
      <c r="C38" s="315"/>
    </row>
    <row r="39" spans="2:5" x14ac:dyDescent="0.25">
      <c r="B39" s="314"/>
      <c r="C39" s="315"/>
    </row>
    <row r="40" spans="2:5" x14ac:dyDescent="0.25">
      <c r="B40" s="314"/>
      <c r="C40" s="315"/>
    </row>
    <row r="43" spans="2:5" x14ac:dyDescent="0.25">
      <c r="B43" s="316"/>
      <c r="C43" s="315"/>
    </row>
    <row r="44" spans="2:5" x14ac:dyDescent="0.25">
      <c r="B44" s="316"/>
      <c r="C44" s="315"/>
    </row>
    <row r="45" spans="2:5" x14ac:dyDescent="0.25">
      <c r="B45" s="316"/>
      <c r="C45" s="315"/>
    </row>
    <row r="46" spans="2:5" x14ac:dyDescent="0.25">
      <c r="B46" s="316"/>
      <c r="C46" s="315"/>
    </row>
    <row r="47" spans="2:5" x14ac:dyDescent="0.25">
      <c r="B47" s="316"/>
      <c r="C47" s="315"/>
    </row>
    <row r="48" spans="2:5" x14ac:dyDescent="0.25">
      <c r="B48" s="316"/>
      <c r="C48" s="315"/>
    </row>
  </sheetData>
  <protectedRanges>
    <protectedRange password="CA04" sqref="F3:I3" name="Диапазон1_1"/>
    <protectedRange password="CA04" sqref="F5:F12" name="Диапазон1_3"/>
    <protectedRange password="CA04" sqref="G5:G12" name="Диапазон1_5"/>
    <protectedRange password="CA04" sqref="H5:H13" name="Диапазон1_7"/>
    <protectedRange password="CA04" sqref="F21 F23" name="Диапазон1_9"/>
  </protectedRanges>
  <mergeCells count="3">
    <mergeCell ref="B2:T2"/>
    <mergeCell ref="A2:A3"/>
    <mergeCell ref="U2:AM2"/>
  </mergeCells>
  <pageMargins left="0.25" right="0.25" top="0.75" bottom="0.75" header="0.3" footer="0.3"/>
  <pageSetup paperSize="9" scale="2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showGridLines="0" tabSelected="1" zoomScale="85" zoomScaleNormal="85" workbookViewId="0">
      <pane xSplit="1" ySplit="4" topLeftCell="I5" activePane="bottomRight" state="frozen"/>
      <selection activeCell="AF18" sqref="AF18"/>
      <selection pane="topRight" activeCell="AF18" sqref="AF18"/>
      <selection pane="bottomLeft" activeCell="AF18" sqref="AF18"/>
      <selection pane="bottomRight" activeCell="S6" sqref="S6"/>
    </sheetView>
  </sheetViews>
  <sheetFormatPr defaultRowHeight="15" x14ac:dyDescent="0.25"/>
  <cols>
    <col min="1" max="1" width="48.7109375" customWidth="1"/>
    <col min="2" max="14" width="11.7109375" style="167" customWidth="1"/>
    <col min="15" max="17" width="11.7109375" style="201" customWidth="1"/>
    <col min="18" max="18" width="11.140625" style="201" customWidth="1"/>
    <col min="19" max="29" width="11.7109375" style="201" customWidth="1"/>
    <col min="187" max="187" width="38.7109375" bestFit="1" customWidth="1"/>
    <col min="188" max="214" width="11.7109375" customWidth="1"/>
    <col min="215" max="216" width="12.7109375" customWidth="1"/>
    <col min="217" max="218" width="12.42578125" customWidth="1"/>
    <col min="219" max="220" width="12.7109375" customWidth="1"/>
    <col min="221" max="222" width="12.42578125" customWidth="1"/>
    <col min="443" max="443" width="38.7109375" bestFit="1" customWidth="1"/>
    <col min="444" max="470" width="11.7109375" customWidth="1"/>
    <col min="471" max="472" width="12.7109375" customWidth="1"/>
    <col min="473" max="474" width="12.42578125" customWidth="1"/>
    <col min="475" max="476" width="12.7109375" customWidth="1"/>
    <col min="477" max="478" width="12.42578125" customWidth="1"/>
    <col min="699" max="699" width="38.7109375" bestFit="1" customWidth="1"/>
    <col min="700" max="726" width="11.7109375" customWidth="1"/>
    <col min="727" max="728" width="12.7109375" customWidth="1"/>
    <col min="729" max="730" width="12.42578125" customWidth="1"/>
    <col min="731" max="732" width="12.7109375" customWidth="1"/>
    <col min="733" max="734" width="12.42578125" customWidth="1"/>
    <col min="955" max="955" width="38.7109375" bestFit="1" customWidth="1"/>
    <col min="956" max="982" width="11.7109375" customWidth="1"/>
    <col min="983" max="984" width="12.7109375" customWidth="1"/>
    <col min="985" max="986" width="12.42578125" customWidth="1"/>
    <col min="987" max="988" width="12.7109375" customWidth="1"/>
    <col min="989" max="990" width="12.42578125" customWidth="1"/>
    <col min="1211" max="1211" width="38.7109375" bestFit="1" customWidth="1"/>
    <col min="1212" max="1238" width="11.7109375" customWidth="1"/>
    <col min="1239" max="1240" width="12.7109375" customWidth="1"/>
    <col min="1241" max="1242" width="12.42578125" customWidth="1"/>
    <col min="1243" max="1244" width="12.7109375" customWidth="1"/>
    <col min="1245" max="1246" width="12.42578125" customWidth="1"/>
    <col min="1467" max="1467" width="38.7109375" bestFit="1" customWidth="1"/>
    <col min="1468" max="1494" width="11.7109375" customWidth="1"/>
    <col min="1495" max="1496" width="12.7109375" customWidth="1"/>
    <col min="1497" max="1498" width="12.42578125" customWidth="1"/>
    <col min="1499" max="1500" width="12.7109375" customWidth="1"/>
    <col min="1501" max="1502" width="12.42578125" customWidth="1"/>
    <col min="1723" max="1723" width="38.7109375" bestFit="1" customWidth="1"/>
    <col min="1724" max="1750" width="11.7109375" customWidth="1"/>
    <col min="1751" max="1752" width="12.7109375" customWidth="1"/>
    <col min="1753" max="1754" width="12.42578125" customWidth="1"/>
    <col min="1755" max="1756" width="12.7109375" customWidth="1"/>
    <col min="1757" max="1758" width="12.42578125" customWidth="1"/>
    <col min="1979" max="1979" width="38.7109375" bestFit="1" customWidth="1"/>
    <col min="1980" max="2006" width="11.7109375" customWidth="1"/>
    <col min="2007" max="2008" width="12.7109375" customWidth="1"/>
    <col min="2009" max="2010" width="12.42578125" customWidth="1"/>
    <col min="2011" max="2012" width="12.7109375" customWidth="1"/>
    <col min="2013" max="2014" width="12.42578125" customWidth="1"/>
    <col min="2235" max="2235" width="38.7109375" bestFit="1" customWidth="1"/>
    <col min="2236" max="2262" width="11.7109375" customWidth="1"/>
    <col min="2263" max="2264" width="12.7109375" customWidth="1"/>
    <col min="2265" max="2266" width="12.42578125" customWidth="1"/>
    <col min="2267" max="2268" width="12.7109375" customWidth="1"/>
    <col min="2269" max="2270" width="12.42578125" customWidth="1"/>
    <col min="2491" max="2491" width="38.7109375" bestFit="1" customWidth="1"/>
    <col min="2492" max="2518" width="11.7109375" customWidth="1"/>
    <col min="2519" max="2520" width="12.7109375" customWidth="1"/>
    <col min="2521" max="2522" width="12.42578125" customWidth="1"/>
    <col min="2523" max="2524" width="12.7109375" customWidth="1"/>
    <col min="2525" max="2526" width="12.42578125" customWidth="1"/>
    <col min="2747" max="2747" width="38.7109375" bestFit="1" customWidth="1"/>
    <col min="2748" max="2774" width="11.7109375" customWidth="1"/>
    <col min="2775" max="2776" width="12.7109375" customWidth="1"/>
    <col min="2777" max="2778" width="12.42578125" customWidth="1"/>
    <col min="2779" max="2780" width="12.7109375" customWidth="1"/>
    <col min="2781" max="2782" width="12.42578125" customWidth="1"/>
    <col min="3003" max="3003" width="38.7109375" bestFit="1" customWidth="1"/>
    <col min="3004" max="3030" width="11.7109375" customWidth="1"/>
    <col min="3031" max="3032" width="12.7109375" customWidth="1"/>
    <col min="3033" max="3034" width="12.42578125" customWidth="1"/>
    <col min="3035" max="3036" width="12.7109375" customWidth="1"/>
    <col min="3037" max="3038" width="12.42578125" customWidth="1"/>
    <col min="3259" max="3259" width="38.7109375" bestFit="1" customWidth="1"/>
    <col min="3260" max="3286" width="11.7109375" customWidth="1"/>
    <col min="3287" max="3288" width="12.7109375" customWidth="1"/>
    <col min="3289" max="3290" width="12.42578125" customWidth="1"/>
    <col min="3291" max="3292" width="12.7109375" customWidth="1"/>
    <col min="3293" max="3294" width="12.42578125" customWidth="1"/>
    <col min="3515" max="3515" width="38.7109375" bestFit="1" customWidth="1"/>
    <col min="3516" max="3542" width="11.7109375" customWidth="1"/>
    <col min="3543" max="3544" width="12.7109375" customWidth="1"/>
    <col min="3545" max="3546" width="12.42578125" customWidth="1"/>
    <col min="3547" max="3548" width="12.7109375" customWidth="1"/>
    <col min="3549" max="3550" width="12.42578125" customWidth="1"/>
    <col min="3771" max="3771" width="38.7109375" bestFit="1" customWidth="1"/>
    <col min="3772" max="3798" width="11.7109375" customWidth="1"/>
    <col min="3799" max="3800" width="12.7109375" customWidth="1"/>
    <col min="3801" max="3802" width="12.42578125" customWidth="1"/>
    <col min="3803" max="3804" width="12.7109375" customWidth="1"/>
    <col min="3805" max="3806" width="12.42578125" customWidth="1"/>
    <col min="4027" max="4027" width="38.7109375" bestFit="1" customWidth="1"/>
    <col min="4028" max="4054" width="11.7109375" customWidth="1"/>
    <col min="4055" max="4056" width="12.7109375" customWidth="1"/>
    <col min="4057" max="4058" width="12.42578125" customWidth="1"/>
    <col min="4059" max="4060" width="12.7109375" customWidth="1"/>
    <col min="4061" max="4062" width="12.42578125" customWidth="1"/>
    <col min="4283" max="4283" width="38.7109375" bestFit="1" customWidth="1"/>
    <col min="4284" max="4310" width="11.7109375" customWidth="1"/>
    <col min="4311" max="4312" width="12.7109375" customWidth="1"/>
    <col min="4313" max="4314" width="12.42578125" customWidth="1"/>
    <col min="4315" max="4316" width="12.7109375" customWidth="1"/>
    <col min="4317" max="4318" width="12.42578125" customWidth="1"/>
    <col min="4539" max="4539" width="38.7109375" bestFit="1" customWidth="1"/>
    <col min="4540" max="4566" width="11.7109375" customWidth="1"/>
    <col min="4567" max="4568" width="12.7109375" customWidth="1"/>
    <col min="4569" max="4570" width="12.42578125" customWidth="1"/>
    <col min="4571" max="4572" width="12.7109375" customWidth="1"/>
    <col min="4573" max="4574" width="12.42578125" customWidth="1"/>
    <col min="4795" max="4795" width="38.7109375" bestFit="1" customWidth="1"/>
    <col min="4796" max="4822" width="11.7109375" customWidth="1"/>
    <col min="4823" max="4824" width="12.7109375" customWidth="1"/>
    <col min="4825" max="4826" width="12.42578125" customWidth="1"/>
    <col min="4827" max="4828" width="12.7109375" customWidth="1"/>
    <col min="4829" max="4830" width="12.42578125" customWidth="1"/>
    <col min="5051" max="5051" width="38.7109375" bestFit="1" customWidth="1"/>
    <col min="5052" max="5078" width="11.7109375" customWidth="1"/>
    <col min="5079" max="5080" width="12.7109375" customWidth="1"/>
    <col min="5081" max="5082" width="12.42578125" customWidth="1"/>
    <col min="5083" max="5084" width="12.7109375" customWidth="1"/>
    <col min="5085" max="5086" width="12.42578125" customWidth="1"/>
    <col min="5307" max="5307" width="38.7109375" bestFit="1" customWidth="1"/>
    <col min="5308" max="5334" width="11.7109375" customWidth="1"/>
    <col min="5335" max="5336" width="12.7109375" customWidth="1"/>
    <col min="5337" max="5338" width="12.42578125" customWidth="1"/>
    <col min="5339" max="5340" width="12.7109375" customWidth="1"/>
    <col min="5341" max="5342" width="12.42578125" customWidth="1"/>
    <col min="5563" max="5563" width="38.7109375" bestFit="1" customWidth="1"/>
    <col min="5564" max="5590" width="11.7109375" customWidth="1"/>
    <col min="5591" max="5592" width="12.7109375" customWidth="1"/>
    <col min="5593" max="5594" width="12.42578125" customWidth="1"/>
    <col min="5595" max="5596" width="12.7109375" customWidth="1"/>
    <col min="5597" max="5598" width="12.42578125" customWidth="1"/>
    <col min="5819" max="5819" width="38.7109375" bestFit="1" customWidth="1"/>
    <col min="5820" max="5846" width="11.7109375" customWidth="1"/>
    <col min="5847" max="5848" width="12.7109375" customWidth="1"/>
    <col min="5849" max="5850" width="12.42578125" customWidth="1"/>
    <col min="5851" max="5852" width="12.7109375" customWidth="1"/>
    <col min="5853" max="5854" width="12.42578125" customWidth="1"/>
    <col min="6075" max="6075" width="38.7109375" bestFit="1" customWidth="1"/>
    <col min="6076" max="6102" width="11.7109375" customWidth="1"/>
    <col min="6103" max="6104" width="12.7109375" customWidth="1"/>
    <col min="6105" max="6106" width="12.42578125" customWidth="1"/>
    <col min="6107" max="6108" width="12.7109375" customWidth="1"/>
    <col min="6109" max="6110" width="12.42578125" customWidth="1"/>
    <col min="6331" max="6331" width="38.7109375" bestFit="1" customWidth="1"/>
    <col min="6332" max="6358" width="11.7109375" customWidth="1"/>
    <col min="6359" max="6360" width="12.7109375" customWidth="1"/>
    <col min="6361" max="6362" width="12.42578125" customWidth="1"/>
    <col min="6363" max="6364" width="12.7109375" customWidth="1"/>
    <col min="6365" max="6366" width="12.42578125" customWidth="1"/>
    <col min="6587" max="6587" width="38.7109375" bestFit="1" customWidth="1"/>
    <col min="6588" max="6614" width="11.7109375" customWidth="1"/>
    <col min="6615" max="6616" width="12.7109375" customWidth="1"/>
    <col min="6617" max="6618" width="12.42578125" customWidth="1"/>
    <col min="6619" max="6620" width="12.7109375" customWidth="1"/>
    <col min="6621" max="6622" width="12.42578125" customWidth="1"/>
    <col min="6843" max="6843" width="38.7109375" bestFit="1" customWidth="1"/>
    <col min="6844" max="6870" width="11.7109375" customWidth="1"/>
    <col min="6871" max="6872" width="12.7109375" customWidth="1"/>
    <col min="6873" max="6874" width="12.42578125" customWidth="1"/>
    <col min="6875" max="6876" width="12.7109375" customWidth="1"/>
    <col min="6877" max="6878" width="12.42578125" customWidth="1"/>
    <col min="7099" max="7099" width="38.7109375" bestFit="1" customWidth="1"/>
    <col min="7100" max="7126" width="11.7109375" customWidth="1"/>
    <col min="7127" max="7128" width="12.7109375" customWidth="1"/>
    <col min="7129" max="7130" width="12.42578125" customWidth="1"/>
    <col min="7131" max="7132" width="12.7109375" customWidth="1"/>
    <col min="7133" max="7134" width="12.42578125" customWidth="1"/>
    <col min="7355" max="7355" width="38.7109375" bestFit="1" customWidth="1"/>
    <col min="7356" max="7382" width="11.7109375" customWidth="1"/>
    <col min="7383" max="7384" width="12.7109375" customWidth="1"/>
    <col min="7385" max="7386" width="12.42578125" customWidth="1"/>
    <col min="7387" max="7388" width="12.7109375" customWidth="1"/>
    <col min="7389" max="7390" width="12.42578125" customWidth="1"/>
    <col min="7611" max="7611" width="38.7109375" bestFit="1" customWidth="1"/>
    <col min="7612" max="7638" width="11.7109375" customWidth="1"/>
    <col min="7639" max="7640" width="12.7109375" customWidth="1"/>
    <col min="7641" max="7642" width="12.42578125" customWidth="1"/>
    <col min="7643" max="7644" width="12.7109375" customWidth="1"/>
    <col min="7645" max="7646" width="12.42578125" customWidth="1"/>
    <col min="7867" max="7867" width="38.7109375" bestFit="1" customWidth="1"/>
    <col min="7868" max="7894" width="11.7109375" customWidth="1"/>
    <col min="7895" max="7896" width="12.7109375" customWidth="1"/>
    <col min="7897" max="7898" width="12.42578125" customWidth="1"/>
    <col min="7899" max="7900" width="12.7109375" customWidth="1"/>
    <col min="7901" max="7902" width="12.42578125" customWidth="1"/>
    <col min="8123" max="8123" width="38.7109375" bestFit="1" customWidth="1"/>
    <col min="8124" max="8150" width="11.7109375" customWidth="1"/>
    <col min="8151" max="8152" width="12.7109375" customWidth="1"/>
    <col min="8153" max="8154" width="12.42578125" customWidth="1"/>
    <col min="8155" max="8156" width="12.7109375" customWidth="1"/>
    <col min="8157" max="8158" width="12.42578125" customWidth="1"/>
    <col min="8379" max="8379" width="38.7109375" bestFit="1" customWidth="1"/>
    <col min="8380" max="8406" width="11.7109375" customWidth="1"/>
    <col min="8407" max="8408" width="12.7109375" customWidth="1"/>
    <col min="8409" max="8410" width="12.42578125" customWidth="1"/>
    <col min="8411" max="8412" width="12.7109375" customWidth="1"/>
    <col min="8413" max="8414" width="12.42578125" customWidth="1"/>
    <col min="8635" max="8635" width="38.7109375" bestFit="1" customWidth="1"/>
    <col min="8636" max="8662" width="11.7109375" customWidth="1"/>
    <col min="8663" max="8664" width="12.7109375" customWidth="1"/>
    <col min="8665" max="8666" width="12.42578125" customWidth="1"/>
    <col min="8667" max="8668" width="12.7109375" customWidth="1"/>
    <col min="8669" max="8670" width="12.42578125" customWidth="1"/>
    <col min="8891" max="8891" width="38.7109375" bestFit="1" customWidth="1"/>
    <col min="8892" max="8918" width="11.7109375" customWidth="1"/>
    <col min="8919" max="8920" width="12.7109375" customWidth="1"/>
    <col min="8921" max="8922" width="12.42578125" customWidth="1"/>
    <col min="8923" max="8924" width="12.7109375" customWidth="1"/>
    <col min="8925" max="8926" width="12.42578125" customWidth="1"/>
    <col min="9147" max="9147" width="38.7109375" bestFit="1" customWidth="1"/>
    <col min="9148" max="9174" width="11.7109375" customWidth="1"/>
    <col min="9175" max="9176" width="12.7109375" customWidth="1"/>
    <col min="9177" max="9178" width="12.42578125" customWidth="1"/>
    <col min="9179" max="9180" width="12.7109375" customWidth="1"/>
    <col min="9181" max="9182" width="12.42578125" customWidth="1"/>
    <col min="9403" max="9403" width="38.7109375" bestFit="1" customWidth="1"/>
    <col min="9404" max="9430" width="11.7109375" customWidth="1"/>
    <col min="9431" max="9432" width="12.7109375" customWidth="1"/>
    <col min="9433" max="9434" width="12.42578125" customWidth="1"/>
    <col min="9435" max="9436" width="12.7109375" customWidth="1"/>
    <col min="9437" max="9438" width="12.42578125" customWidth="1"/>
    <col min="9659" max="9659" width="38.7109375" bestFit="1" customWidth="1"/>
    <col min="9660" max="9686" width="11.7109375" customWidth="1"/>
    <col min="9687" max="9688" width="12.7109375" customWidth="1"/>
    <col min="9689" max="9690" width="12.42578125" customWidth="1"/>
    <col min="9691" max="9692" width="12.7109375" customWidth="1"/>
    <col min="9693" max="9694" width="12.42578125" customWidth="1"/>
    <col min="9915" max="9915" width="38.7109375" bestFit="1" customWidth="1"/>
    <col min="9916" max="9942" width="11.7109375" customWidth="1"/>
    <col min="9943" max="9944" width="12.7109375" customWidth="1"/>
    <col min="9945" max="9946" width="12.42578125" customWidth="1"/>
    <col min="9947" max="9948" width="12.7109375" customWidth="1"/>
    <col min="9949" max="9950" width="12.42578125" customWidth="1"/>
    <col min="10171" max="10171" width="38.7109375" bestFit="1" customWidth="1"/>
    <col min="10172" max="10198" width="11.7109375" customWidth="1"/>
    <col min="10199" max="10200" width="12.7109375" customWidth="1"/>
    <col min="10201" max="10202" width="12.42578125" customWidth="1"/>
    <col min="10203" max="10204" width="12.7109375" customWidth="1"/>
    <col min="10205" max="10206" width="12.42578125" customWidth="1"/>
    <col min="10427" max="10427" width="38.7109375" bestFit="1" customWidth="1"/>
    <col min="10428" max="10454" width="11.7109375" customWidth="1"/>
    <col min="10455" max="10456" width="12.7109375" customWidth="1"/>
    <col min="10457" max="10458" width="12.42578125" customWidth="1"/>
    <col min="10459" max="10460" width="12.7109375" customWidth="1"/>
    <col min="10461" max="10462" width="12.42578125" customWidth="1"/>
    <col min="10683" max="10683" width="38.7109375" bestFit="1" customWidth="1"/>
    <col min="10684" max="10710" width="11.7109375" customWidth="1"/>
    <col min="10711" max="10712" width="12.7109375" customWidth="1"/>
    <col min="10713" max="10714" width="12.42578125" customWidth="1"/>
    <col min="10715" max="10716" width="12.7109375" customWidth="1"/>
    <col min="10717" max="10718" width="12.42578125" customWidth="1"/>
    <col min="10939" max="10939" width="38.7109375" bestFit="1" customWidth="1"/>
    <col min="10940" max="10966" width="11.7109375" customWidth="1"/>
    <col min="10967" max="10968" width="12.7109375" customWidth="1"/>
    <col min="10969" max="10970" width="12.42578125" customWidth="1"/>
    <col min="10971" max="10972" width="12.7109375" customWidth="1"/>
    <col min="10973" max="10974" width="12.42578125" customWidth="1"/>
    <col min="11195" max="11195" width="38.7109375" bestFit="1" customWidth="1"/>
    <col min="11196" max="11222" width="11.7109375" customWidth="1"/>
    <col min="11223" max="11224" width="12.7109375" customWidth="1"/>
    <col min="11225" max="11226" width="12.42578125" customWidth="1"/>
    <col min="11227" max="11228" width="12.7109375" customWidth="1"/>
    <col min="11229" max="11230" width="12.42578125" customWidth="1"/>
    <col min="11451" max="11451" width="38.7109375" bestFit="1" customWidth="1"/>
    <col min="11452" max="11478" width="11.7109375" customWidth="1"/>
    <col min="11479" max="11480" width="12.7109375" customWidth="1"/>
    <col min="11481" max="11482" width="12.42578125" customWidth="1"/>
    <col min="11483" max="11484" width="12.7109375" customWidth="1"/>
    <col min="11485" max="11486" width="12.42578125" customWidth="1"/>
    <col min="11707" max="11707" width="38.7109375" bestFit="1" customWidth="1"/>
    <col min="11708" max="11734" width="11.7109375" customWidth="1"/>
    <col min="11735" max="11736" width="12.7109375" customWidth="1"/>
    <col min="11737" max="11738" width="12.42578125" customWidth="1"/>
    <col min="11739" max="11740" width="12.7109375" customWidth="1"/>
    <col min="11741" max="11742" width="12.42578125" customWidth="1"/>
    <col min="11963" max="11963" width="38.7109375" bestFit="1" customWidth="1"/>
    <col min="11964" max="11990" width="11.7109375" customWidth="1"/>
    <col min="11991" max="11992" width="12.7109375" customWidth="1"/>
    <col min="11993" max="11994" width="12.42578125" customWidth="1"/>
    <col min="11995" max="11996" width="12.7109375" customWidth="1"/>
    <col min="11997" max="11998" width="12.42578125" customWidth="1"/>
    <col min="12219" max="12219" width="38.7109375" bestFit="1" customWidth="1"/>
    <col min="12220" max="12246" width="11.7109375" customWidth="1"/>
    <col min="12247" max="12248" width="12.7109375" customWidth="1"/>
    <col min="12249" max="12250" width="12.42578125" customWidth="1"/>
    <col min="12251" max="12252" width="12.7109375" customWidth="1"/>
    <col min="12253" max="12254" width="12.42578125" customWidth="1"/>
    <col min="12475" max="12475" width="38.7109375" bestFit="1" customWidth="1"/>
    <col min="12476" max="12502" width="11.7109375" customWidth="1"/>
    <col min="12503" max="12504" width="12.7109375" customWidth="1"/>
    <col min="12505" max="12506" width="12.42578125" customWidth="1"/>
    <col min="12507" max="12508" width="12.7109375" customWidth="1"/>
    <col min="12509" max="12510" width="12.42578125" customWidth="1"/>
    <col min="12731" max="12731" width="38.7109375" bestFit="1" customWidth="1"/>
    <col min="12732" max="12758" width="11.7109375" customWidth="1"/>
    <col min="12759" max="12760" width="12.7109375" customWidth="1"/>
    <col min="12761" max="12762" width="12.42578125" customWidth="1"/>
    <col min="12763" max="12764" width="12.7109375" customWidth="1"/>
    <col min="12765" max="12766" width="12.42578125" customWidth="1"/>
    <col min="12987" max="12987" width="38.7109375" bestFit="1" customWidth="1"/>
    <col min="12988" max="13014" width="11.7109375" customWidth="1"/>
    <col min="13015" max="13016" width="12.7109375" customWidth="1"/>
    <col min="13017" max="13018" width="12.42578125" customWidth="1"/>
    <col min="13019" max="13020" width="12.7109375" customWidth="1"/>
    <col min="13021" max="13022" width="12.42578125" customWidth="1"/>
    <col min="13243" max="13243" width="38.7109375" bestFit="1" customWidth="1"/>
    <col min="13244" max="13270" width="11.7109375" customWidth="1"/>
    <col min="13271" max="13272" width="12.7109375" customWidth="1"/>
    <col min="13273" max="13274" width="12.42578125" customWidth="1"/>
    <col min="13275" max="13276" width="12.7109375" customWidth="1"/>
    <col min="13277" max="13278" width="12.42578125" customWidth="1"/>
    <col min="13499" max="13499" width="38.7109375" bestFit="1" customWidth="1"/>
    <col min="13500" max="13526" width="11.7109375" customWidth="1"/>
    <col min="13527" max="13528" width="12.7109375" customWidth="1"/>
    <col min="13529" max="13530" width="12.42578125" customWidth="1"/>
    <col min="13531" max="13532" width="12.7109375" customWidth="1"/>
    <col min="13533" max="13534" width="12.42578125" customWidth="1"/>
    <col min="13755" max="13755" width="38.7109375" bestFit="1" customWidth="1"/>
    <col min="13756" max="13782" width="11.7109375" customWidth="1"/>
    <col min="13783" max="13784" width="12.7109375" customWidth="1"/>
    <col min="13785" max="13786" width="12.42578125" customWidth="1"/>
    <col min="13787" max="13788" width="12.7109375" customWidth="1"/>
    <col min="13789" max="13790" width="12.42578125" customWidth="1"/>
    <col min="14011" max="14011" width="38.7109375" bestFit="1" customWidth="1"/>
    <col min="14012" max="14038" width="11.7109375" customWidth="1"/>
    <col min="14039" max="14040" width="12.7109375" customWidth="1"/>
    <col min="14041" max="14042" width="12.42578125" customWidth="1"/>
    <col min="14043" max="14044" width="12.7109375" customWidth="1"/>
    <col min="14045" max="14046" width="12.42578125" customWidth="1"/>
    <col min="14267" max="14267" width="38.7109375" bestFit="1" customWidth="1"/>
    <col min="14268" max="14294" width="11.7109375" customWidth="1"/>
    <col min="14295" max="14296" width="12.7109375" customWidth="1"/>
    <col min="14297" max="14298" width="12.42578125" customWidth="1"/>
    <col min="14299" max="14300" width="12.7109375" customWidth="1"/>
    <col min="14301" max="14302" width="12.42578125" customWidth="1"/>
    <col min="14523" max="14523" width="38.7109375" bestFit="1" customWidth="1"/>
    <col min="14524" max="14550" width="11.7109375" customWidth="1"/>
    <col min="14551" max="14552" width="12.7109375" customWidth="1"/>
    <col min="14553" max="14554" width="12.42578125" customWidth="1"/>
    <col min="14555" max="14556" width="12.7109375" customWidth="1"/>
    <col min="14557" max="14558" width="12.42578125" customWidth="1"/>
    <col min="14779" max="14779" width="38.7109375" bestFit="1" customWidth="1"/>
    <col min="14780" max="14806" width="11.7109375" customWidth="1"/>
    <col min="14807" max="14808" width="12.7109375" customWidth="1"/>
    <col min="14809" max="14810" width="12.42578125" customWidth="1"/>
    <col min="14811" max="14812" width="12.7109375" customWidth="1"/>
    <col min="14813" max="14814" width="12.42578125" customWidth="1"/>
    <col min="15035" max="15035" width="38.7109375" bestFit="1" customWidth="1"/>
    <col min="15036" max="15062" width="11.7109375" customWidth="1"/>
    <col min="15063" max="15064" width="12.7109375" customWidth="1"/>
    <col min="15065" max="15066" width="12.42578125" customWidth="1"/>
    <col min="15067" max="15068" width="12.7109375" customWidth="1"/>
    <col min="15069" max="15070" width="12.42578125" customWidth="1"/>
    <col min="15291" max="15291" width="38.7109375" bestFit="1" customWidth="1"/>
    <col min="15292" max="15318" width="11.7109375" customWidth="1"/>
    <col min="15319" max="15320" width="12.7109375" customWidth="1"/>
    <col min="15321" max="15322" width="12.42578125" customWidth="1"/>
    <col min="15323" max="15324" width="12.7109375" customWidth="1"/>
    <col min="15325" max="15326" width="12.42578125" customWidth="1"/>
    <col min="15547" max="15547" width="38.7109375" bestFit="1" customWidth="1"/>
    <col min="15548" max="15574" width="11.7109375" customWidth="1"/>
    <col min="15575" max="15576" width="12.7109375" customWidth="1"/>
    <col min="15577" max="15578" width="12.42578125" customWidth="1"/>
    <col min="15579" max="15580" width="12.7109375" customWidth="1"/>
    <col min="15581" max="15582" width="12.42578125" customWidth="1"/>
    <col min="15803" max="15803" width="38.7109375" bestFit="1" customWidth="1"/>
    <col min="15804" max="15830" width="11.7109375" customWidth="1"/>
    <col min="15831" max="15832" width="12.7109375" customWidth="1"/>
    <col min="15833" max="15834" width="12.42578125" customWidth="1"/>
    <col min="15835" max="15836" width="12.7109375" customWidth="1"/>
    <col min="15837" max="15838" width="12.42578125" customWidth="1"/>
    <col min="16059" max="16059" width="38.7109375" bestFit="1" customWidth="1"/>
    <col min="16060" max="16086" width="11.7109375" customWidth="1"/>
    <col min="16087" max="16088" width="12.7109375" customWidth="1"/>
    <col min="16089" max="16090" width="12.42578125" customWidth="1"/>
    <col min="16091" max="16092" width="12.7109375" customWidth="1"/>
    <col min="16093" max="16094" width="12.42578125" customWidth="1"/>
  </cols>
  <sheetData>
    <row r="1" spans="1:29" ht="25.15" customHeight="1" x14ac:dyDescent="0.25">
      <c r="A1" s="402" t="s">
        <v>50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17"/>
      <c r="Q1" s="317"/>
      <c r="R1" s="320"/>
      <c r="S1" s="320"/>
      <c r="T1" s="320"/>
      <c r="U1" s="320"/>
      <c r="V1" s="394"/>
      <c r="W1" s="394"/>
      <c r="X1" s="394"/>
      <c r="Y1" s="394"/>
      <c r="Z1" s="399"/>
      <c r="AA1" s="399"/>
      <c r="AB1" s="399"/>
      <c r="AC1" s="399"/>
    </row>
    <row r="2" spans="1:29" ht="18.75" x14ac:dyDescent="0.3">
      <c r="A2" s="435"/>
      <c r="B2" s="433">
        <v>2022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>
        <v>2023</v>
      </c>
      <c r="Q2" s="436"/>
      <c r="R2" s="436"/>
      <c r="S2" s="436"/>
      <c r="T2" s="436"/>
      <c r="U2" s="436"/>
      <c r="V2" s="436"/>
      <c r="W2" s="436"/>
      <c r="X2" s="436"/>
      <c r="Y2" s="436"/>
      <c r="Z2" s="436"/>
      <c r="AA2" s="436"/>
      <c r="AB2" s="436"/>
      <c r="AC2" s="441"/>
    </row>
    <row r="3" spans="1:29" ht="18.75" x14ac:dyDescent="0.3">
      <c r="A3" s="435"/>
      <c r="B3" s="431" t="s">
        <v>4</v>
      </c>
      <c r="C3" s="432"/>
      <c r="D3" s="433" t="s">
        <v>8</v>
      </c>
      <c r="E3" s="434"/>
      <c r="F3" s="433" t="s">
        <v>9</v>
      </c>
      <c r="G3" s="434"/>
      <c r="H3" s="433" t="s">
        <v>13</v>
      </c>
      <c r="I3" s="434"/>
      <c r="J3" s="433" t="s">
        <v>14</v>
      </c>
      <c r="K3" s="434"/>
      <c r="L3" s="437" t="s">
        <v>18</v>
      </c>
      <c r="M3" s="432"/>
      <c r="N3" s="437">
        <v>2022</v>
      </c>
      <c r="O3" s="438"/>
      <c r="P3" s="439" t="s">
        <v>4</v>
      </c>
      <c r="Q3" s="440"/>
      <c r="R3" s="442" t="s">
        <v>8</v>
      </c>
      <c r="S3" s="431"/>
      <c r="T3" s="431" t="s">
        <v>9</v>
      </c>
      <c r="U3" s="431"/>
      <c r="V3" s="433" t="s">
        <v>13</v>
      </c>
      <c r="W3" s="434"/>
      <c r="X3" s="433" t="s">
        <v>14</v>
      </c>
      <c r="Y3" s="434"/>
      <c r="Z3" s="439" t="s">
        <v>18</v>
      </c>
      <c r="AA3" s="440"/>
      <c r="AB3" s="442">
        <v>2023</v>
      </c>
      <c r="AC3" s="431"/>
    </row>
    <row r="4" spans="1:29" ht="45" x14ac:dyDescent="0.25">
      <c r="A4" s="435"/>
      <c r="B4" s="163" t="s">
        <v>82</v>
      </c>
      <c r="C4" s="126" t="s">
        <v>52</v>
      </c>
      <c r="D4" s="126" t="s">
        <v>82</v>
      </c>
      <c r="E4" s="126" t="s">
        <v>52</v>
      </c>
      <c r="F4" s="126" t="s">
        <v>82</v>
      </c>
      <c r="G4" s="126" t="s">
        <v>52</v>
      </c>
      <c r="H4" s="126" t="s">
        <v>51</v>
      </c>
      <c r="I4" s="126" t="s">
        <v>52</v>
      </c>
      <c r="J4" s="126" t="s">
        <v>51</v>
      </c>
      <c r="K4" s="126" t="s">
        <v>52</v>
      </c>
      <c r="L4" s="126" t="s">
        <v>51</v>
      </c>
      <c r="M4" s="126" t="s">
        <v>52</v>
      </c>
      <c r="N4" s="202" t="s">
        <v>51</v>
      </c>
      <c r="O4" s="267" t="s">
        <v>52</v>
      </c>
      <c r="P4" s="126" t="s">
        <v>51</v>
      </c>
      <c r="Q4" s="162" t="s">
        <v>52</v>
      </c>
      <c r="R4" s="126" t="s">
        <v>51</v>
      </c>
      <c r="S4" s="162" t="s">
        <v>52</v>
      </c>
      <c r="T4" s="126" t="s">
        <v>51</v>
      </c>
      <c r="U4" s="162" t="s">
        <v>52</v>
      </c>
      <c r="V4" s="126" t="s">
        <v>51</v>
      </c>
      <c r="W4" s="126" t="s">
        <v>52</v>
      </c>
      <c r="X4" s="126" t="s">
        <v>51</v>
      </c>
      <c r="Y4" s="126" t="s">
        <v>52</v>
      </c>
      <c r="Z4" s="126" t="s">
        <v>51</v>
      </c>
      <c r="AA4" s="126" t="s">
        <v>52</v>
      </c>
      <c r="AB4" s="126" t="s">
        <v>51</v>
      </c>
      <c r="AC4" s="126" t="s">
        <v>52</v>
      </c>
    </row>
    <row r="5" spans="1:29" ht="18.75" x14ac:dyDescent="0.25">
      <c r="A5" s="171" t="s">
        <v>19</v>
      </c>
      <c r="L5" s="116"/>
      <c r="M5" s="116"/>
      <c r="N5" s="116"/>
      <c r="O5" s="268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</row>
    <row r="6" spans="1:29" ht="15.75" x14ac:dyDescent="0.25">
      <c r="A6" s="65" t="s">
        <v>20</v>
      </c>
      <c r="B6" s="86">
        <v>183.47149999999999</v>
      </c>
      <c r="C6" s="87">
        <v>167.55396625453301</v>
      </c>
      <c r="D6" s="86">
        <v>214.83169000000001</v>
      </c>
      <c r="E6" s="87">
        <v>173.23032145857201</v>
      </c>
      <c r="F6" s="86">
        <v>193.87886</v>
      </c>
      <c r="G6" s="87">
        <v>169.25793647411101</v>
      </c>
      <c r="H6" s="86">
        <v>236.86519000000001</v>
      </c>
      <c r="I6" s="87">
        <v>169.411926810924</v>
      </c>
      <c r="J6" s="86">
        <v>197.47005999999999</v>
      </c>
      <c r="K6" s="87">
        <v>169.27489107025801</v>
      </c>
      <c r="L6" s="86">
        <v>208.03075000000001</v>
      </c>
      <c r="M6" s="87">
        <v>162.291954993979</v>
      </c>
      <c r="N6" s="86">
        <v>201.36053999999999</v>
      </c>
      <c r="O6" s="203">
        <v>166.760443738813</v>
      </c>
      <c r="P6" s="86">
        <v>192.82896511508142</v>
      </c>
      <c r="Q6" s="87">
        <v>162.43583907987482</v>
      </c>
      <c r="R6" s="346">
        <v>234.46812573506199</v>
      </c>
      <c r="S6" s="347">
        <v>165.80622010250201</v>
      </c>
      <c r="T6" s="346">
        <v>206.330401317921</v>
      </c>
      <c r="U6" s="347">
        <v>163.32375903751799</v>
      </c>
      <c r="V6" s="346">
        <v>330.84115833827371</v>
      </c>
      <c r="W6" s="347">
        <v>172.99652275095048</v>
      </c>
      <c r="X6" s="346">
        <v>222.42757617375088</v>
      </c>
      <c r="Y6" s="347">
        <v>163.83157822208236</v>
      </c>
      <c r="Z6" s="346">
        <v>206.2148758627732</v>
      </c>
      <c r="AA6" s="347">
        <v>164.21814988122441</v>
      </c>
      <c r="AB6" s="346">
        <v>216.40208238541032</v>
      </c>
      <c r="AC6" s="347">
        <v>163.98297973660877</v>
      </c>
    </row>
    <row r="7" spans="1:29" ht="15.75" x14ac:dyDescent="0.25">
      <c r="A7" s="66" t="s">
        <v>21</v>
      </c>
      <c r="B7" s="88">
        <v>184.26501999999999</v>
      </c>
      <c r="C7" s="89">
        <v>165.38196929786599</v>
      </c>
      <c r="D7" s="88">
        <v>189.20304999999999</v>
      </c>
      <c r="E7" s="89">
        <v>161.62177248991</v>
      </c>
      <c r="F7" s="88">
        <v>185.94974999999999</v>
      </c>
      <c r="G7" s="89">
        <v>164.16212065084201</v>
      </c>
      <c r="H7" s="88">
        <v>218.94174000000001</v>
      </c>
      <c r="I7" s="89">
        <v>161.03919841622599</v>
      </c>
      <c r="J7" s="88">
        <v>189.20074</v>
      </c>
      <c r="K7" s="89">
        <v>163.69401234231501</v>
      </c>
      <c r="L7" s="88">
        <v>182.52197000000001</v>
      </c>
      <c r="M7" s="89">
        <v>164.98008399700001</v>
      </c>
      <c r="N7" s="88">
        <v>187.02099999999999</v>
      </c>
      <c r="O7" s="204">
        <v>164.13947206437999</v>
      </c>
      <c r="P7" s="88">
        <v>176.31102250733585</v>
      </c>
      <c r="Q7" s="89">
        <v>163.7656293729593</v>
      </c>
      <c r="R7" s="348">
        <v>178.20408007274099</v>
      </c>
      <c r="S7" s="349">
        <v>160.666970825421</v>
      </c>
      <c r="T7" s="348">
        <v>176.81707617369301</v>
      </c>
      <c r="U7" s="349">
        <v>162.85576326356201</v>
      </c>
      <c r="V7" s="348">
        <v>234.43924002887545</v>
      </c>
      <c r="W7" s="349">
        <v>160.508276920106</v>
      </c>
      <c r="X7" s="348">
        <v>185.23365472273969</v>
      </c>
      <c r="Y7" s="349">
        <v>162.57655418290673</v>
      </c>
      <c r="Z7" s="348">
        <v>185.67425216051038</v>
      </c>
      <c r="AA7" s="349">
        <v>164.54819913608253</v>
      </c>
      <c r="AB7" s="348">
        <v>185.39339614810362</v>
      </c>
      <c r="AC7" s="349">
        <v>163.2962474563266</v>
      </c>
    </row>
    <row r="8" spans="1:29" ht="15.75" x14ac:dyDescent="0.25">
      <c r="A8" s="66" t="s">
        <v>22</v>
      </c>
      <c r="B8" s="88">
        <v>202.05418</v>
      </c>
      <c r="C8" s="89">
        <v>168.68881535620901</v>
      </c>
      <c r="D8" s="88">
        <v>224.13875999999999</v>
      </c>
      <c r="E8" s="89">
        <v>178.196819295182</v>
      </c>
      <c r="F8" s="88">
        <v>210.35229000000001</v>
      </c>
      <c r="G8" s="89">
        <v>171.68295912200699</v>
      </c>
      <c r="H8" s="88">
        <v>290.41991000000002</v>
      </c>
      <c r="I8" s="89">
        <v>193.314741400142</v>
      </c>
      <c r="J8" s="88">
        <v>222.84863999999999</v>
      </c>
      <c r="K8" s="89">
        <v>174.36060367937901</v>
      </c>
      <c r="L8" s="88">
        <v>199.87688</v>
      </c>
      <c r="M8" s="89">
        <v>199.87688</v>
      </c>
      <c r="N8" s="88">
        <v>215.04703000000001</v>
      </c>
      <c r="O8" s="204">
        <v>173.70809222007901</v>
      </c>
      <c r="P8" s="88">
        <v>192.95398808788573</v>
      </c>
      <c r="Q8" s="89">
        <v>171.50732920808881</v>
      </c>
      <c r="R8" s="348">
        <v>236.23205334863101</v>
      </c>
      <c r="S8" s="349">
        <v>183.18483392535899</v>
      </c>
      <c r="T8" s="348">
        <v>206.94149047349046</v>
      </c>
      <c r="U8" s="349">
        <v>174.73862564260548</v>
      </c>
      <c r="V8" s="348">
        <v>341.30962361059647</v>
      </c>
      <c r="W8" s="349">
        <v>233.28103368712505</v>
      </c>
      <c r="X8" s="348">
        <v>228.86079638487791</v>
      </c>
      <c r="Y8" s="349">
        <v>180.26833116843491</v>
      </c>
      <c r="Z8" s="348">
        <v>209.51514799321882</v>
      </c>
      <c r="AA8" s="349">
        <v>174.29431593762061</v>
      </c>
      <c r="AB8" s="348">
        <v>222.40234614047037</v>
      </c>
      <c r="AC8" s="349">
        <v>177.99461969029201</v>
      </c>
    </row>
    <row r="9" spans="1:29" ht="15.75" x14ac:dyDescent="0.25">
      <c r="A9" s="66" t="s">
        <v>23</v>
      </c>
      <c r="B9" s="88">
        <v>186.98186999999999</v>
      </c>
      <c r="C9" s="89">
        <v>160.255088281485</v>
      </c>
      <c r="D9" s="88">
        <v>197.02603999999999</v>
      </c>
      <c r="E9" s="89">
        <v>162.72290977613301</v>
      </c>
      <c r="F9" s="88">
        <v>190.81987000000001</v>
      </c>
      <c r="G9" s="89">
        <v>161.01012931897299</v>
      </c>
      <c r="H9" s="88">
        <v>243.61621</v>
      </c>
      <c r="I9" s="89">
        <v>163.666680059464</v>
      </c>
      <c r="J9" s="88">
        <v>200.07167999999999</v>
      </c>
      <c r="K9" s="89">
        <v>163.69401234231501</v>
      </c>
      <c r="L9" s="88">
        <v>185.69389000000001</v>
      </c>
      <c r="M9" s="89">
        <v>185.69389000000001</v>
      </c>
      <c r="N9" s="88">
        <v>196.26427000000001</v>
      </c>
      <c r="O9" s="204">
        <v>160.57220738821499</v>
      </c>
      <c r="P9" s="88">
        <v>177.83016221302992</v>
      </c>
      <c r="Q9" s="89">
        <v>160.69519582752923</v>
      </c>
      <c r="R9" s="348">
        <v>204.93232939110601</v>
      </c>
      <c r="S9" s="349">
        <v>162.03642430586501</v>
      </c>
      <c r="T9" s="348">
        <v>187.58577840693607</v>
      </c>
      <c r="U9" s="349">
        <v>161.05538544057507</v>
      </c>
      <c r="V9" s="348">
        <v>276.71169959511752</v>
      </c>
      <c r="W9" s="349">
        <v>178.60197003769042</v>
      </c>
      <c r="X9" s="348">
        <v>197.71414447174232</v>
      </c>
      <c r="Y9" s="349">
        <v>161.63244898596918</v>
      </c>
      <c r="Z9" s="348">
        <v>186.51844171345238</v>
      </c>
      <c r="AA9" s="349">
        <v>159.4854157879368</v>
      </c>
      <c r="AB9" s="348">
        <v>193.87203343268567</v>
      </c>
      <c r="AC9" s="349">
        <v>160.79292080307019</v>
      </c>
    </row>
    <row r="10" spans="1:29" ht="15.75" x14ac:dyDescent="0.25">
      <c r="A10" s="66" t="s">
        <v>24</v>
      </c>
      <c r="B10" s="88">
        <v>211.81077999999999</v>
      </c>
      <c r="C10" s="89">
        <v>172.89899637276</v>
      </c>
      <c r="D10" s="88">
        <v>197.02603999999999</v>
      </c>
      <c r="E10" s="89">
        <v>175.89454297830201</v>
      </c>
      <c r="F10" s="88">
        <v>206.6258</v>
      </c>
      <c r="G10" s="89">
        <v>173.815090731818</v>
      </c>
      <c r="H10" s="88">
        <v>172.72138000000001</v>
      </c>
      <c r="I10" s="89">
        <v>181.89814588579</v>
      </c>
      <c r="J10" s="88">
        <v>201.82413</v>
      </c>
      <c r="K10" s="89">
        <v>175.32672107248101</v>
      </c>
      <c r="L10" s="88">
        <v>200.40743000000001</v>
      </c>
      <c r="M10" s="89">
        <v>170.60138517962</v>
      </c>
      <c r="N10" s="88">
        <v>201.37532999999999</v>
      </c>
      <c r="O10" s="204">
        <v>173.715806649081</v>
      </c>
      <c r="P10" s="88">
        <v>191.48495231003432</v>
      </c>
      <c r="Q10" s="89">
        <v>172.08473703319063</v>
      </c>
      <c r="R10" s="348">
        <v>219.414012451471</v>
      </c>
      <c r="S10" s="349">
        <v>177.847247622531</v>
      </c>
      <c r="T10" s="348">
        <v>202.24230663354768</v>
      </c>
      <c r="U10" s="349">
        <v>173.85441274722137</v>
      </c>
      <c r="V10" s="348">
        <v>266.79711533574721</v>
      </c>
      <c r="W10" s="349">
        <v>189.18565302978939</v>
      </c>
      <c r="X10" s="348">
        <v>215.17899619986818</v>
      </c>
      <c r="Y10" s="349">
        <v>176.37485872060509</v>
      </c>
      <c r="Z10" s="348">
        <v>196.37856364087659</v>
      </c>
      <c r="AA10" s="349">
        <v>173.12758622737672</v>
      </c>
      <c r="AB10" s="348">
        <v>207.40445224389609</v>
      </c>
      <c r="AC10" s="349">
        <v>175.1878223095344</v>
      </c>
    </row>
    <row r="11" spans="1:29" ht="15.75" x14ac:dyDescent="0.25">
      <c r="A11" s="66" t="s">
        <v>25</v>
      </c>
      <c r="B11" s="88">
        <v>256.14647000000002</v>
      </c>
      <c r="C11" s="89">
        <v>175.11575300210001</v>
      </c>
      <c r="D11" s="88">
        <v>276.22244999999998</v>
      </c>
      <c r="E11" s="89">
        <v>182.12152741173301</v>
      </c>
      <c r="F11" s="88">
        <v>262.7629</v>
      </c>
      <c r="G11" s="89">
        <v>177.27913365904999</v>
      </c>
      <c r="H11" s="88">
        <v>301.09876000000003</v>
      </c>
      <c r="I11" s="89">
        <v>193.14474340766901</v>
      </c>
      <c r="J11" s="88">
        <v>266.66723000000002</v>
      </c>
      <c r="K11" s="89">
        <v>179.33610185643701</v>
      </c>
      <c r="L11" s="88">
        <v>187.06215</v>
      </c>
      <c r="M11" s="89">
        <v>172.92068906463001</v>
      </c>
      <c r="N11" s="88">
        <v>244.96039999999999</v>
      </c>
      <c r="O11" s="204">
        <v>177.11130459808001</v>
      </c>
      <c r="P11" s="88">
        <v>187.07320291242706</v>
      </c>
      <c r="Q11" s="89">
        <v>172.74067302268921</v>
      </c>
      <c r="R11" s="348">
        <v>252.071206444881</v>
      </c>
      <c r="S11" s="349">
        <v>178.92040451476899</v>
      </c>
      <c r="T11" s="348">
        <v>208.18151755536559</v>
      </c>
      <c r="U11" s="349">
        <v>174.48382376849293</v>
      </c>
      <c r="V11" s="348">
        <v>416.36118215668256</v>
      </c>
      <c r="W11" s="349">
        <v>198.27586206896552</v>
      </c>
      <c r="X11" s="348">
        <v>252.36124776824227</v>
      </c>
      <c r="Y11" s="349">
        <v>176.74013636586602</v>
      </c>
      <c r="Z11" s="348">
        <v>219.29973352947638</v>
      </c>
      <c r="AA11" s="349">
        <v>175.87557465320637</v>
      </c>
      <c r="AB11" s="348">
        <v>240.08454484747995</v>
      </c>
      <c r="AC11" s="349">
        <v>176.41169149499757</v>
      </c>
    </row>
    <row r="12" spans="1:29" ht="15.75" x14ac:dyDescent="0.25">
      <c r="A12" s="66" t="s">
        <v>26</v>
      </c>
      <c r="B12" s="88">
        <v>201.35491999999999</v>
      </c>
      <c r="C12" s="89">
        <v>169.64475569328599</v>
      </c>
      <c r="D12" s="88">
        <v>207.22400999999999</v>
      </c>
      <c r="E12" s="89">
        <v>169.00081802277299</v>
      </c>
      <c r="F12" s="88">
        <v>203.45803000000001</v>
      </c>
      <c r="G12" s="89">
        <v>169.40739517992699</v>
      </c>
      <c r="H12" s="88">
        <v>226.34052</v>
      </c>
      <c r="I12" s="89">
        <v>174.79434733068399</v>
      </c>
      <c r="J12" s="88">
        <v>206.20567</v>
      </c>
      <c r="K12" s="89">
        <v>170.14398194240701</v>
      </c>
      <c r="L12" s="88">
        <v>173.71745999999999</v>
      </c>
      <c r="M12" s="89">
        <v>167.33455173454499</v>
      </c>
      <c r="N12" s="88">
        <v>195.57210000000001</v>
      </c>
      <c r="O12" s="204">
        <v>169.16092084992701</v>
      </c>
      <c r="P12" s="88">
        <v>168.1315045294057</v>
      </c>
      <c r="Q12" s="89">
        <v>167.17397158548428</v>
      </c>
      <c r="R12" s="348">
        <v>194.11039414833601</v>
      </c>
      <c r="S12" s="349">
        <v>168.23391692501599</v>
      </c>
      <c r="T12" s="348">
        <v>177.05912853110055</v>
      </c>
      <c r="U12" s="349">
        <v>167.53079857047427</v>
      </c>
      <c r="V12" s="348">
        <v>217.69434414748329</v>
      </c>
      <c r="W12" s="349">
        <v>175.02945292671163</v>
      </c>
      <c r="X12" s="348">
        <v>182.11591120794751</v>
      </c>
      <c r="Y12" s="349">
        <v>168.43389808558129</v>
      </c>
      <c r="Z12" s="348">
        <v>175.42280828724006</v>
      </c>
      <c r="AA12" s="349">
        <v>166.32365426467965</v>
      </c>
      <c r="AB12" s="348">
        <v>179.89321945158468</v>
      </c>
      <c r="AC12" s="349">
        <v>167.6943869708694</v>
      </c>
    </row>
    <row r="13" spans="1:29" ht="16.5" thickBot="1" x14ac:dyDescent="0.3">
      <c r="A13" s="78" t="s">
        <v>27</v>
      </c>
      <c r="B13" s="90">
        <v>212.52408</v>
      </c>
      <c r="C13" s="91">
        <v>165.26624806641101</v>
      </c>
      <c r="D13" s="90">
        <v>213.19958</v>
      </c>
      <c r="E13" s="91">
        <v>162.39234774615699</v>
      </c>
      <c r="F13" s="90">
        <v>212.76425</v>
      </c>
      <c r="G13" s="91">
        <v>212.76425</v>
      </c>
      <c r="H13" s="90">
        <v>230.91077999999999</v>
      </c>
      <c r="I13" s="91">
        <v>161.755671883942</v>
      </c>
      <c r="J13" s="90">
        <v>216.44123999999999</v>
      </c>
      <c r="K13" s="91">
        <v>163.96026301851199</v>
      </c>
      <c r="L13" s="90">
        <v>207.37466000000001</v>
      </c>
      <c r="M13" s="91">
        <v>165.45187060430999</v>
      </c>
      <c r="N13" s="90">
        <v>213.6515</v>
      </c>
      <c r="O13" s="204">
        <v>164.47592282805101</v>
      </c>
      <c r="P13" s="90">
        <v>207.41820285773159</v>
      </c>
      <c r="Q13" s="91">
        <v>164.92115843976703</v>
      </c>
      <c r="R13" s="350">
        <v>216.23326404837999</v>
      </c>
      <c r="S13" s="351">
        <v>162.46585674904199</v>
      </c>
      <c r="T13" s="350">
        <v>210.47517828691159</v>
      </c>
      <c r="U13" s="351">
        <v>164.21932234535495</v>
      </c>
      <c r="V13" s="350">
        <v>247.06626687141033</v>
      </c>
      <c r="W13" s="351">
        <v>161.00946537321829</v>
      </c>
      <c r="X13" s="350">
        <v>219.40571076434813</v>
      </c>
      <c r="Y13" s="351">
        <v>163.83030591313138</v>
      </c>
      <c r="Z13" s="350">
        <v>203.95358362450415</v>
      </c>
      <c r="AA13" s="351">
        <v>165.33611297116676</v>
      </c>
      <c r="AB13" s="350">
        <v>214.71918091591158</v>
      </c>
      <c r="AC13" s="351">
        <v>164.3954775959748</v>
      </c>
    </row>
    <row r="14" spans="1:29" ht="16.5" thickBot="1" x14ac:dyDescent="0.3">
      <c r="A14" s="76" t="s">
        <v>53</v>
      </c>
      <c r="B14" s="118">
        <v>202.90530000000001</v>
      </c>
      <c r="C14" s="119">
        <v>167.871808036716</v>
      </c>
      <c r="D14" s="118">
        <v>208.17619999999999</v>
      </c>
      <c r="E14" s="119">
        <v>169.27449387191501</v>
      </c>
      <c r="F14" s="118">
        <v>204.78124</v>
      </c>
      <c r="G14" s="119">
        <v>168.324046319178</v>
      </c>
      <c r="H14" s="118">
        <v>232.65898000000001</v>
      </c>
      <c r="I14" s="119">
        <v>173.211476783873</v>
      </c>
      <c r="J14" s="118">
        <v>209.00708</v>
      </c>
      <c r="K14" s="119">
        <v>169.00050767960599</v>
      </c>
      <c r="L14" s="118">
        <v>193.30667</v>
      </c>
      <c r="M14" s="119">
        <v>166.66749202355899</v>
      </c>
      <c r="N14" s="118">
        <v>204.1129</v>
      </c>
      <c r="O14" s="263">
        <v>168.186663913849</v>
      </c>
      <c r="P14" s="118">
        <v>188.61489759871139</v>
      </c>
      <c r="Q14" s="119">
        <v>166.63699384937001</v>
      </c>
      <c r="R14" s="411">
        <v>208.893948266682</v>
      </c>
      <c r="S14" s="412">
        <v>168.91580924115601</v>
      </c>
      <c r="T14" s="411">
        <v>195.34254549933118</v>
      </c>
      <c r="U14" s="412">
        <v>167.30539352249244</v>
      </c>
      <c r="V14" s="411">
        <v>261.31615304436787</v>
      </c>
      <c r="W14" s="412">
        <v>179.17578177661849</v>
      </c>
      <c r="X14" s="411">
        <v>207.35917178218364</v>
      </c>
      <c r="Y14" s="412">
        <v>168.6030631421645</v>
      </c>
      <c r="Z14" s="411">
        <v>194.94326272543475</v>
      </c>
      <c r="AA14" s="412">
        <v>167.50001917438865</v>
      </c>
      <c r="AB14" s="411">
        <v>203.14556879486457</v>
      </c>
      <c r="AC14" s="412">
        <v>168.19237412319495</v>
      </c>
    </row>
    <row r="15" spans="1:29" ht="18.75" x14ac:dyDescent="0.25">
      <c r="A15" s="172" t="s">
        <v>32</v>
      </c>
      <c r="O15" s="205"/>
      <c r="P15" s="167"/>
      <c r="Q15" s="167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</row>
    <row r="16" spans="1:29" ht="15.75" x14ac:dyDescent="0.25">
      <c r="A16" s="65" t="s">
        <v>33</v>
      </c>
      <c r="B16" s="92">
        <v>213.62266</v>
      </c>
      <c r="C16" s="93">
        <v>165.618193399147</v>
      </c>
      <c r="D16" s="92">
        <v>221.97646</v>
      </c>
      <c r="E16" s="93">
        <v>168.59605022611399</v>
      </c>
      <c r="F16" s="92">
        <v>216.51023000000001</v>
      </c>
      <c r="G16" s="93">
        <v>166.60255741257001</v>
      </c>
      <c r="H16" s="92">
        <v>313.26999000000001</v>
      </c>
      <c r="I16" s="93">
        <v>174.68656425737001</v>
      </c>
      <c r="J16" s="92">
        <v>237.52764999999999</v>
      </c>
      <c r="K16" s="93">
        <v>167.97305774754801</v>
      </c>
      <c r="L16" s="92">
        <v>193.56274999999999</v>
      </c>
      <c r="M16" s="93">
        <v>164.863497145579</v>
      </c>
      <c r="N16" s="92">
        <v>225.17850000000001</v>
      </c>
      <c r="O16" s="206">
        <v>166.93775204332701</v>
      </c>
      <c r="P16" s="92">
        <v>200.8087263988613</v>
      </c>
      <c r="Q16" s="93">
        <v>165.70778028343489</v>
      </c>
      <c r="R16" s="353">
        <v>268.43366880303603</v>
      </c>
      <c r="S16" s="354">
        <v>169.144328294671</v>
      </c>
      <c r="T16" s="353">
        <v>225.17744212083926</v>
      </c>
      <c r="U16" s="354">
        <v>166.74171922887305</v>
      </c>
      <c r="V16" s="353">
        <v>361.90004411810025</v>
      </c>
      <c r="W16" s="354">
        <v>184.02603287061828</v>
      </c>
      <c r="X16" s="353">
        <v>256.67619775618334</v>
      </c>
      <c r="Y16" s="354">
        <v>168.64017228586422</v>
      </c>
      <c r="Z16" s="353">
        <v>213.00508727172866</v>
      </c>
      <c r="AA16" s="354">
        <v>166.26182601817425</v>
      </c>
      <c r="AB16" s="353">
        <v>242.68172651611394</v>
      </c>
      <c r="AC16" s="354">
        <v>167.76603440145408</v>
      </c>
    </row>
    <row r="17" spans="1:29" ht="16.5" thickBot="1" x14ac:dyDescent="0.3">
      <c r="A17" s="66" t="s">
        <v>46</v>
      </c>
      <c r="B17" s="94">
        <v>0</v>
      </c>
      <c r="C17" s="95">
        <v>290.11954058383998</v>
      </c>
      <c r="D17" s="94">
        <v>0</v>
      </c>
      <c r="E17" s="95">
        <v>274.357050180594</v>
      </c>
      <c r="F17" s="94">
        <v>0</v>
      </c>
      <c r="G17" s="95">
        <v>285.61100394465302</v>
      </c>
      <c r="H17" s="94">
        <v>0</v>
      </c>
      <c r="I17" s="95">
        <v>260.32783662234903</v>
      </c>
      <c r="J17" s="94">
        <v>0</v>
      </c>
      <c r="K17" s="95">
        <v>283.35539206192698</v>
      </c>
      <c r="L17" s="94">
        <v>0</v>
      </c>
      <c r="M17" s="95">
        <v>75.728482998147001</v>
      </c>
      <c r="N17" s="94">
        <v>0</v>
      </c>
      <c r="O17" s="207">
        <v>280.76866979238503</v>
      </c>
      <c r="P17" s="94">
        <v>0</v>
      </c>
      <c r="Q17" s="95">
        <v>283.70810334775575</v>
      </c>
      <c r="R17" s="355">
        <v>0</v>
      </c>
      <c r="S17" s="356">
        <v>282.906558625473</v>
      </c>
      <c r="T17" s="355">
        <v>0</v>
      </c>
      <c r="U17" s="356">
        <v>283.52667919546644</v>
      </c>
      <c r="V17" s="355">
        <v>0</v>
      </c>
      <c r="W17" s="356">
        <v>258.65384615384613</v>
      </c>
      <c r="X17" s="355">
        <v>0</v>
      </c>
      <c r="Y17" s="356">
        <v>283.31618604146132</v>
      </c>
      <c r="Z17" s="355">
        <v>0</v>
      </c>
      <c r="AA17" s="356">
        <v>277.08572259975006</v>
      </c>
      <c r="AB17" s="355">
        <v>0</v>
      </c>
      <c r="AC17" s="356">
        <v>280.91019333579919</v>
      </c>
    </row>
    <row r="18" spans="1:29" ht="16.5" thickBot="1" x14ac:dyDescent="0.3">
      <c r="A18" s="127" t="s">
        <v>54</v>
      </c>
      <c r="B18" s="120">
        <v>213.62266</v>
      </c>
      <c r="C18" s="121">
        <v>168.82307264349399</v>
      </c>
      <c r="D18" s="120">
        <v>221.97646</v>
      </c>
      <c r="E18" s="121">
        <v>170.81561147494801</v>
      </c>
      <c r="F18" s="120">
        <v>216.51023000000001</v>
      </c>
      <c r="G18" s="121">
        <v>169.479583652645</v>
      </c>
      <c r="H18" s="120">
        <v>313.26999000000001</v>
      </c>
      <c r="I18" s="121">
        <v>175.692642794378</v>
      </c>
      <c r="J18" s="120">
        <v>237.52764999999999</v>
      </c>
      <c r="K18" s="121">
        <v>170.52187440776501</v>
      </c>
      <c r="L18" s="120">
        <v>193.56274999999999</v>
      </c>
      <c r="M18" s="121">
        <v>167.380127784264</v>
      </c>
      <c r="N18" s="120">
        <v>225.17850000000001</v>
      </c>
      <c r="O18" s="266">
        <v>169.47541733185599</v>
      </c>
      <c r="P18" s="120">
        <v>200.8087263988613</v>
      </c>
      <c r="Q18" s="121">
        <v>168.57053119185738</v>
      </c>
      <c r="R18" s="120">
        <v>268.43366880303603</v>
      </c>
      <c r="S18" s="121">
        <v>171.035330698416</v>
      </c>
      <c r="T18" s="120">
        <v>225.17744212083926</v>
      </c>
      <c r="U18" s="121">
        <v>169.30806804939627</v>
      </c>
      <c r="V18" s="120">
        <v>361.90004411810025</v>
      </c>
      <c r="W18" s="121">
        <v>184.13767376513084</v>
      </c>
      <c r="X18" s="120">
        <v>256.67619775618334</v>
      </c>
      <c r="Y18" s="121">
        <v>170.90711898591704</v>
      </c>
      <c r="Z18" s="120">
        <v>213.00508727172866</v>
      </c>
      <c r="AA18" s="121">
        <v>168.62962572867153</v>
      </c>
      <c r="AB18" s="120">
        <v>242.68172651611394</v>
      </c>
      <c r="AC18" s="121">
        <v>170.06918514190295</v>
      </c>
    </row>
    <row r="19" spans="1:29" ht="18.75" x14ac:dyDescent="0.25">
      <c r="A19" s="172" t="s">
        <v>38</v>
      </c>
      <c r="O19" s="205"/>
      <c r="P19" s="167"/>
      <c r="Q19" s="167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</row>
    <row r="20" spans="1:29" ht="16.5" thickBot="1" x14ac:dyDescent="0.3">
      <c r="A20" s="79" t="s">
        <v>39</v>
      </c>
      <c r="B20" s="96">
        <v>189.74513999999999</v>
      </c>
      <c r="C20" s="97">
        <v>177.89994672267201</v>
      </c>
      <c r="D20" s="96">
        <v>173.41763</v>
      </c>
      <c r="E20" s="97">
        <v>178.83450070846399</v>
      </c>
      <c r="F20" s="96">
        <v>184.31948</v>
      </c>
      <c r="G20" s="97">
        <v>178.2416110177</v>
      </c>
      <c r="H20" s="96">
        <v>180.97523000000001</v>
      </c>
      <c r="I20" s="97">
        <v>184.362963822034</v>
      </c>
      <c r="J20" s="96">
        <v>183.90765999999999</v>
      </c>
      <c r="K20" s="97">
        <v>179.264508785136</v>
      </c>
      <c r="L20" s="96">
        <v>192.13462000000001</v>
      </c>
      <c r="M20" s="97">
        <v>177.04147930309301</v>
      </c>
      <c r="N20" s="96">
        <v>186.84469999999999</v>
      </c>
      <c r="O20" s="208">
        <v>178.546325282987</v>
      </c>
      <c r="P20" s="96">
        <v>193.96564021409341</v>
      </c>
      <c r="Q20" s="97">
        <v>177.84400935393646</v>
      </c>
      <c r="R20" s="357">
        <v>178.86126522419099</v>
      </c>
      <c r="S20" s="358">
        <v>179.73090779233101</v>
      </c>
      <c r="T20" s="357">
        <v>189.54616736076761</v>
      </c>
      <c r="U20" s="358">
        <v>178.49267980338254</v>
      </c>
      <c r="V20" s="357">
        <v>185.31355447701671</v>
      </c>
      <c r="W20" s="358">
        <v>186.98252895683581</v>
      </c>
      <c r="X20" s="357">
        <v>189.09198113543815</v>
      </c>
      <c r="Y20" s="358">
        <v>179.71139385080676</v>
      </c>
      <c r="Z20" s="357">
        <v>186.24992502100025</v>
      </c>
      <c r="AA20" s="358">
        <v>177.12965703325889</v>
      </c>
      <c r="AB20" s="357">
        <v>188.16741696865827</v>
      </c>
      <c r="AC20" s="358">
        <v>178.81006646972429</v>
      </c>
    </row>
    <row r="21" spans="1:29" ht="16.5" thickBot="1" x14ac:dyDescent="0.3">
      <c r="A21" s="76" t="s">
        <v>55</v>
      </c>
      <c r="B21" s="122">
        <v>189.74513999999999</v>
      </c>
      <c r="C21" s="123">
        <v>177.89994672267201</v>
      </c>
      <c r="D21" s="122">
        <v>173.41763</v>
      </c>
      <c r="E21" s="123">
        <v>178.83450070846399</v>
      </c>
      <c r="F21" s="122">
        <v>184.31948</v>
      </c>
      <c r="G21" s="123">
        <v>178.2416110177</v>
      </c>
      <c r="H21" s="122">
        <v>180.97523000000001</v>
      </c>
      <c r="I21" s="123">
        <v>184.362963822034</v>
      </c>
      <c r="J21" s="122">
        <v>183.90765999999999</v>
      </c>
      <c r="K21" s="123">
        <v>179.264508785136</v>
      </c>
      <c r="L21" s="122">
        <v>192.13462000000001</v>
      </c>
      <c r="M21" s="123">
        <v>177.04147930309301</v>
      </c>
      <c r="N21" s="122">
        <v>186.84469999999999</v>
      </c>
      <c r="O21" s="265">
        <v>178.546325282987</v>
      </c>
      <c r="P21" s="122">
        <v>193.96564021409341</v>
      </c>
      <c r="Q21" s="123">
        <v>177.84400935393646</v>
      </c>
      <c r="R21" s="413">
        <v>178.86126522419099</v>
      </c>
      <c r="S21" s="414">
        <v>179.73090779233101</v>
      </c>
      <c r="T21" s="413">
        <v>189.54616736076761</v>
      </c>
      <c r="U21" s="414">
        <v>178.49267980338254</v>
      </c>
      <c r="V21" s="413">
        <v>185.31355447701671</v>
      </c>
      <c r="W21" s="414">
        <v>186.98252895683581</v>
      </c>
      <c r="X21" s="413">
        <v>189.09198113543815</v>
      </c>
      <c r="Y21" s="414">
        <v>179.71139385080676</v>
      </c>
      <c r="Z21" s="413">
        <v>186.24992502100025</v>
      </c>
      <c r="AA21" s="414">
        <v>177.12965703325889</v>
      </c>
      <c r="AB21" s="413">
        <v>188.16741696865827</v>
      </c>
      <c r="AC21" s="414">
        <v>178.81006646972429</v>
      </c>
    </row>
    <row r="22" spans="1:29" ht="16.5" thickBot="1" x14ac:dyDescent="0.3">
      <c r="A22" s="128" t="s">
        <v>83</v>
      </c>
      <c r="B22" s="124">
        <v>203.32684</v>
      </c>
      <c r="C22" s="125">
        <v>168.526203169768</v>
      </c>
      <c r="D22" s="124">
        <v>208.326610199078</v>
      </c>
      <c r="E22" s="125">
        <v>170.05378140111799</v>
      </c>
      <c r="F22" s="124">
        <v>205.10002</v>
      </c>
      <c r="G22" s="125">
        <v>169.02370454074401</v>
      </c>
      <c r="H22" s="124">
        <v>240.02354</v>
      </c>
      <c r="I22" s="125">
        <v>174.272521070453</v>
      </c>
      <c r="J22" s="124">
        <v>210.54042999999999</v>
      </c>
      <c r="K22" s="125">
        <v>169.77204447268801</v>
      </c>
      <c r="L22" s="124">
        <v>193.29017999999999</v>
      </c>
      <c r="M22" s="125">
        <v>167.31382029542999</v>
      </c>
      <c r="N22" s="124">
        <v>205.18170000000001</v>
      </c>
      <c r="O22" s="264">
        <v>168.92144167334001</v>
      </c>
      <c r="P22" s="124">
        <v>189.60803437371322</v>
      </c>
      <c r="Q22" s="125">
        <v>167.45746538119843</v>
      </c>
      <c r="R22" s="124">
        <v>212.75464495805701</v>
      </c>
      <c r="S22" s="125">
        <v>169.884315889861</v>
      </c>
      <c r="T22" s="124">
        <v>197.30881339647803</v>
      </c>
      <c r="U22" s="125">
        <v>168.17825380558736</v>
      </c>
      <c r="V22" s="124">
        <v>269.71827810194873</v>
      </c>
      <c r="W22" s="125">
        <v>180.21558220805969</v>
      </c>
      <c r="X22" s="124">
        <v>210.62254968996794</v>
      </c>
      <c r="Y22" s="125">
        <v>169.52019619856881</v>
      </c>
      <c r="Z22" s="124">
        <v>195.996841938302</v>
      </c>
      <c r="AA22" s="125">
        <v>168.170236505655</v>
      </c>
      <c r="AB22" s="124">
        <v>205.68458807529399</v>
      </c>
      <c r="AC22" s="125">
        <v>169.02004817092063</v>
      </c>
    </row>
    <row r="23" spans="1:29" ht="15.75" x14ac:dyDescent="0.25">
      <c r="A23" s="129" t="s">
        <v>91</v>
      </c>
      <c r="B23" s="98" t="s">
        <v>56</v>
      </c>
      <c r="C23" s="177">
        <v>174.3</v>
      </c>
      <c r="D23" s="98"/>
      <c r="E23" s="117">
        <v>173.73</v>
      </c>
      <c r="F23" s="299"/>
      <c r="G23" s="177">
        <v>174.09</v>
      </c>
      <c r="H23" s="98"/>
      <c r="I23" s="117">
        <v>173.78</v>
      </c>
      <c r="J23" s="98"/>
      <c r="K23" s="117">
        <v>173.99</v>
      </c>
      <c r="L23" s="98"/>
      <c r="M23" s="177">
        <v>174.1</v>
      </c>
      <c r="N23" s="98"/>
      <c r="O23" s="262">
        <v>174</v>
      </c>
      <c r="P23" s="98"/>
      <c r="Q23" s="177">
        <v>173.93</v>
      </c>
      <c r="R23" s="359"/>
      <c r="S23" s="117">
        <v>174.05</v>
      </c>
      <c r="T23" s="359"/>
      <c r="U23" s="117">
        <v>173.97</v>
      </c>
      <c r="V23" s="359"/>
      <c r="W23" s="117">
        <v>173.76</v>
      </c>
      <c r="X23" s="359"/>
      <c r="Y23" s="117">
        <v>173.95</v>
      </c>
      <c r="Z23" s="359"/>
      <c r="AA23" s="117">
        <v>174</v>
      </c>
      <c r="AB23" s="359"/>
      <c r="AC23" s="117">
        <v>174</v>
      </c>
    </row>
    <row r="24" spans="1:29" x14ac:dyDescent="0.25">
      <c r="P24" s="86"/>
      <c r="Q24" s="86"/>
      <c r="R24" s="338"/>
      <c r="S24" s="338"/>
      <c r="T24" s="88"/>
      <c r="U24" s="88"/>
      <c r="V24" s="88"/>
      <c r="W24" s="88"/>
      <c r="X24" s="88"/>
      <c r="Y24" s="88"/>
      <c r="Z24" s="88"/>
      <c r="AA24" s="88"/>
      <c r="AB24" s="88"/>
      <c r="AC24" s="88"/>
    </row>
  </sheetData>
  <mergeCells count="17">
    <mergeCell ref="P3:Q3"/>
    <mergeCell ref="V3:W3"/>
    <mergeCell ref="X3:Y3"/>
    <mergeCell ref="P2:AC2"/>
    <mergeCell ref="Z3:AA3"/>
    <mergeCell ref="AB3:AC3"/>
    <mergeCell ref="R3:S3"/>
    <mergeCell ref="T3:U3"/>
    <mergeCell ref="B3:C3"/>
    <mergeCell ref="D3:E3"/>
    <mergeCell ref="F3:G3"/>
    <mergeCell ref="H3:I3"/>
    <mergeCell ref="A2:A4"/>
    <mergeCell ref="B2:O2"/>
    <mergeCell ref="J3:K3"/>
    <mergeCell ref="L3:M3"/>
    <mergeCell ref="N3:O3"/>
  </mergeCells>
  <pageMargins left="0.25" right="0.25" top="0.75" bottom="0.75" header="0.3" footer="0.3"/>
  <pageSetup paperSize="8"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2"/>
  <sheetViews>
    <sheetView showGridLines="0" zoomScale="85" zoomScaleNormal="85" workbookViewId="0">
      <pane xSplit="1" ySplit="4" topLeftCell="N5" activePane="bottomRight" state="frozen"/>
      <selection activeCell="AF18" sqref="AF18"/>
      <selection pane="topRight" activeCell="AF18" sqref="AF18"/>
      <selection pane="bottomLeft" activeCell="AF18" sqref="AF18"/>
      <selection pane="bottomRight" activeCell="AG20" sqref="AG20"/>
    </sheetView>
  </sheetViews>
  <sheetFormatPr defaultRowHeight="15" x14ac:dyDescent="0.25"/>
  <cols>
    <col min="1" max="1" width="25.7109375" bestFit="1" customWidth="1"/>
    <col min="2" max="3" width="8.85546875" style="167" customWidth="1"/>
    <col min="4" max="4" width="9.140625" style="167" customWidth="1"/>
    <col min="5" max="6" width="8.85546875" style="167" customWidth="1"/>
    <col min="7" max="43" width="9.140625" style="167" customWidth="1"/>
    <col min="191" max="191" width="24.42578125" bestFit="1" customWidth="1"/>
    <col min="192" max="192" width="9.5703125" customWidth="1"/>
    <col min="193" max="200" width="8.7109375" customWidth="1"/>
    <col min="201" max="212" width="9.140625" customWidth="1"/>
    <col min="215" max="215" width="9.140625" customWidth="1"/>
    <col min="217" max="218" width="9.140625" customWidth="1"/>
    <col min="224" max="224" width="9.140625" customWidth="1"/>
    <col min="227" max="233" width="9.140625" customWidth="1"/>
    <col min="234" max="234" width="10.42578125" customWidth="1"/>
    <col min="235" max="235" width="10" customWidth="1"/>
    <col min="236" max="236" width="10.140625" customWidth="1"/>
    <col min="237" max="237" width="10.42578125" customWidth="1"/>
    <col min="238" max="238" width="10" customWidth="1"/>
    <col min="239" max="239" width="10.140625" customWidth="1"/>
    <col min="447" max="447" width="24.42578125" bestFit="1" customWidth="1"/>
    <col min="448" max="448" width="9.5703125" customWidth="1"/>
    <col min="449" max="456" width="8.7109375" customWidth="1"/>
    <col min="457" max="468" width="9.140625" customWidth="1"/>
    <col min="471" max="471" width="9.140625" customWidth="1"/>
    <col min="473" max="474" width="9.140625" customWidth="1"/>
    <col min="480" max="480" width="9.140625" customWidth="1"/>
    <col min="483" max="489" width="9.140625" customWidth="1"/>
    <col min="490" max="490" width="10.42578125" customWidth="1"/>
    <col min="491" max="491" width="10" customWidth="1"/>
    <col min="492" max="492" width="10.140625" customWidth="1"/>
    <col min="493" max="493" width="10.42578125" customWidth="1"/>
    <col min="494" max="494" width="10" customWidth="1"/>
    <col min="495" max="495" width="10.140625" customWidth="1"/>
    <col min="703" max="703" width="24.42578125" bestFit="1" customWidth="1"/>
    <col min="704" max="704" width="9.5703125" customWidth="1"/>
    <col min="705" max="712" width="8.7109375" customWidth="1"/>
    <col min="713" max="724" width="9.140625" customWidth="1"/>
    <col min="727" max="727" width="9.140625" customWidth="1"/>
    <col min="729" max="730" width="9.140625" customWidth="1"/>
    <col min="736" max="736" width="9.140625" customWidth="1"/>
    <col min="739" max="745" width="9.140625" customWidth="1"/>
    <col min="746" max="746" width="10.42578125" customWidth="1"/>
    <col min="747" max="747" width="10" customWidth="1"/>
    <col min="748" max="748" width="10.140625" customWidth="1"/>
    <col min="749" max="749" width="10.42578125" customWidth="1"/>
    <col min="750" max="750" width="10" customWidth="1"/>
    <col min="751" max="751" width="10.140625" customWidth="1"/>
    <col min="959" max="959" width="24.42578125" bestFit="1" customWidth="1"/>
    <col min="960" max="960" width="9.5703125" customWidth="1"/>
    <col min="961" max="968" width="8.7109375" customWidth="1"/>
    <col min="969" max="980" width="9.140625" customWidth="1"/>
    <col min="983" max="983" width="9.140625" customWidth="1"/>
    <col min="985" max="986" width="9.140625" customWidth="1"/>
    <col min="992" max="992" width="9.140625" customWidth="1"/>
    <col min="995" max="1001" width="9.140625" customWidth="1"/>
    <col min="1002" max="1002" width="10.42578125" customWidth="1"/>
    <col min="1003" max="1003" width="10" customWidth="1"/>
    <col min="1004" max="1004" width="10.140625" customWidth="1"/>
    <col min="1005" max="1005" width="10.42578125" customWidth="1"/>
    <col min="1006" max="1006" width="10" customWidth="1"/>
    <col min="1007" max="1007" width="10.140625" customWidth="1"/>
    <col min="1215" max="1215" width="24.42578125" bestFit="1" customWidth="1"/>
    <col min="1216" max="1216" width="9.5703125" customWidth="1"/>
    <col min="1217" max="1224" width="8.7109375" customWidth="1"/>
    <col min="1225" max="1236" width="9.140625" customWidth="1"/>
    <col min="1239" max="1239" width="9.140625" customWidth="1"/>
    <col min="1241" max="1242" width="9.140625" customWidth="1"/>
    <col min="1248" max="1248" width="9.140625" customWidth="1"/>
    <col min="1251" max="1257" width="9.140625" customWidth="1"/>
    <col min="1258" max="1258" width="10.42578125" customWidth="1"/>
    <col min="1259" max="1259" width="10" customWidth="1"/>
    <col min="1260" max="1260" width="10.140625" customWidth="1"/>
    <col min="1261" max="1261" width="10.42578125" customWidth="1"/>
    <col min="1262" max="1262" width="10" customWidth="1"/>
    <col min="1263" max="1263" width="10.140625" customWidth="1"/>
    <col min="1471" max="1471" width="24.42578125" bestFit="1" customWidth="1"/>
    <col min="1472" max="1472" width="9.5703125" customWidth="1"/>
    <col min="1473" max="1480" width="8.7109375" customWidth="1"/>
    <col min="1481" max="1492" width="9.140625" customWidth="1"/>
    <col min="1495" max="1495" width="9.140625" customWidth="1"/>
    <col min="1497" max="1498" width="9.140625" customWidth="1"/>
    <col min="1504" max="1504" width="9.140625" customWidth="1"/>
    <col min="1507" max="1513" width="9.140625" customWidth="1"/>
    <col min="1514" max="1514" width="10.42578125" customWidth="1"/>
    <col min="1515" max="1515" width="10" customWidth="1"/>
    <col min="1516" max="1516" width="10.140625" customWidth="1"/>
    <col min="1517" max="1517" width="10.42578125" customWidth="1"/>
    <col min="1518" max="1518" width="10" customWidth="1"/>
    <col min="1519" max="1519" width="10.140625" customWidth="1"/>
    <col min="1727" max="1727" width="24.42578125" bestFit="1" customWidth="1"/>
    <col min="1728" max="1728" width="9.5703125" customWidth="1"/>
    <col min="1729" max="1736" width="8.7109375" customWidth="1"/>
    <col min="1737" max="1748" width="9.140625" customWidth="1"/>
    <col min="1751" max="1751" width="9.140625" customWidth="1"/>
    <col min="1753" max="1754" width="9.140625" customWidth="1"/>
    <col min="1760" max="1760" width="9.140625" customWidth="1"/>
    <col min="1763" max="1769" width="9.140625" customWidth="1"/>
    <col min="1770" max="1770" width="10.42578125" customWidth="1"/>
    <col min="1771" max="1771" width="10" customWidth="1"/>
    <col min="1772" max="1772" width="10.140625" customWidth="1"/>
    <col min="1773" max="1773" width="10.42578125" customWidth="1"/>
    <col min="1774" max="1774" width="10" customWidth="1"/>
    <col min="1775" max="1775" width="10.140625" customWidth="1"/>
    <col min="1983" max="1983" width="24.42578125" bestFit="1" customWidth="1"/>
    <col min="1984" max="1984" width="9.5703125" customWidth="1"/>
    <col min="1985" max="1992" width="8.7109375" customWidth="1"/>
    <col min="1993" max="2004" width="9.140625" customWidth="1"/>
    <col min="2007" max="2007" width="9.140625" customWidth="1"/>
    <col min="2009" max="2010" width="9.140625" customWidth="1"/>
    <col min="2016" max="2016" width="9.140625" customWidth="1"/>
    <col min="2019" max="2025" width="9.140625" customWidth="1"/>
    <col min="2026" max="2026" width="10.42578125" customWidth="1"/>
    <col min="2027" max="2027" width="10" customWidth="1"/>
    <col min="2028" max="2028" width="10.140625" customWidth="1"/>
    <col min="2029" max="2029" width="10.42578125" customWidth="1"/>
    <col min="2030" max="2030" width="10" customWidth="1"/>
    <col min="2031" max="2031" width="10.140625" customWidth="1"/>
    <col min="2239" max="2239" width="24.42578125" bestFit="1" customWidth="1"/>
    <col min="2240" max="2240" width="9.5703125" customWidth="1"/>
    <col min="2241" max="2248" width="8.7109375" customWidth="1"/>
    <col min="2249" max="2260" width="9.140625" customWidth="1"/>
    <col min="2263" max="2263" width="9.140625" customWidth="1"/>
    <col min="2265" max="2266" width="9.140625" customWidth="1"/>
    <col min="2272" max="2272" width="9.140625" customWidth="1"/>
    <col min="2275" max="2281" width="9.140625" customWidth="1"/>
    <col min="2282" max="2282" width="10.42578125" customWidth="1"/>
    <col min="2283" max="2283" width="10" customWidth="1"/>
    <col min="2284" max="2284" width="10.140625" customWidth="1"/>
    <col min="2285" max="2285" width="10.42578125" customWidth="1"/>
    <col min="2286" max="2286" width="10" customWidth="1"/>
    <col min="2287" max="2287" width="10.140625" customWidth="1"/>
    <col min="2495" max="2495" width="24.42578125" bestFit="1" customWidth="1"/>
    <col min="2496" max="2496" width="9.5703125" customWidth="1"/>
    <col min="2497" max="2504" width="8.7109375" customWidth="1"/>
    <col min="2505" max="2516" width="9.140625" customWidth="1"/>
    <col min="2519" max="2519" width="9.140625" customWidth="1"/>
    <col min="2521" max="2522" width="9.140625" customWidth="1"/>
    <col min="2528" max="2528" width="9.140625" customWidth="1"/>
    <col min="2531" max="2537" width="9.140625" customWidth="1"/>
    <col min="2538" max="2538" width="10.42578125" customWidth="1"/>
    <col min="2539" max="2539" width="10" customWidth="1"/>
    <col min="2540" max="2540" width="10.140625" customWidth="1"/>
    <col min="2541" max="2541" width="10.42578125" customWidth="1"/>
    <col min="2542" max="2542" width="10" customWidth="1"/>
    <col min="2543" max="2543" width="10.140625" customWidth="1"/>
    <col min="2751" max="2751" width="24.42578125" bestFit="1" customWidth="1"/>
    <col min="2752" max="2752" width="9.5703125" customWidth="1"/>
    <col min="2753" max="2760" width="8.7109375" customWidth="1"/>
    <col min="2761" max="2772" width="9.140625" customWidth="1"/>
    <col min="2775" max="2775" width="9.140625" customWidth="1"/>
    <col min="2777" max="2778" width="9.140625" customWidth="1"/>
    <col min="2784" max="2784" width="9.140625" customWidth="1"/>
    <col min="2787" max="2793" width="9.140625" customWidth="1"/>
    <col min="2794" max="2794" width="10.42578125" customWidth="1"/>
    <col min="2795" max="2795" width="10" customWidth="1"/>
    <col min="2796" max="2796" width="10.140625" customWidth="1"/>
    <col min="2797" max="2797" width="10.42578125" customWidth="1"/>
    <col min="2798" max="2798" width="10" customWidth="1"/>
    <col min="2799" max="2799" width="10.140625" customWidth="1"/>
    <col min="3007" max="3007" width="24.42578125" bestFit="1" customWidth="1"/>
    <col min="3008" max="3008" width="9.5703125" customWidth="1"/>
    <col min="3009" max="3016" width="8.7109375" customWidth="1"/>
    <col min="3017" max="3028" width="9.140625" customWidth="1"/>
    <col min="3031" max="3031" width="9.140625" customWidth="1"/>
    <col min="3033" max="3034" width="9.140625" customWidth="1"/>
    <col min="3040" max="3040" width="9.140625" customWidth="1"/>
    <col min="3043" max="3049" width="9.140625" customWidth="1"/>
    <col min="3050" max="3050" width="10.42578125" customWidth="1"/>
    <col min="3051" max="3051" width="10" customWidth="1"/>
    <col min="3052" max="3052" width="10.140625" customWidth="1"/>
    <col min="3053" max="3053" width="10.42578125" customWidth="1"/>
    <col min="3054" max="3054" width="10" customWidth="1"/>
    <col min="3055" max="3055" width="10.140625" customWidth="1"/>
    <col min="3263" max="3263" width="24.42578125" bestFit="1" customWidth="1"/>
    <col min="3264" max="3264" width="9.5703125" customWidth="1"/>
    <col min="3265" max="3272" width="8.7109375" customWidth="1"/>
    <col min="3273" max="3284" width="9.140625" customWidth="1"/>
    <col min="3287" max="3287" width="9.140625" customWidth="1"/>
    <col min="3289" max="3290" width="9.140625" customWidth="1"/>
    <col min="3296" max="3296" width="9.140625" customWidth="1"/>
    <col min="3299" max="3305" width="9.140625" customWidth="1"/>
    <col min="3306" max="3306" width="10.42578125" customWidth="1"/>
    <col min="3307" max="3307" width="10" customWidth="1"/>
    <col min="3308" max="3308" width="10.140625" customWidth="1"/>
    <col min="3309" max="3309" width="10.42578125" customWidth="1"/>
    <col min="3310" max="3310" width="10" customWidth="1"/>
    <col min="3311" max="3311" width="10.140625" customWidth="1"/>
    <col min="3519" max="3519" width="24.42578125" bestFit="1" customWidth="1"/>
    <col min="3520" max="3520" width="9.5703125" customWidth="1"/>
    <col min="3521" max="3528" width="8.7109375" customWidth="1"/>
    <col min="3529" max="3540" width="9.140625" customWidth="1"/>
    <col min="3543" max="3543" width="9.140625" customWidth="1"/>
    <col min="3545" max="3546" width="9.140625" customWidth="1"/>
    <col min="3552" max="3552" width="9.140625" customWidth="1"/>
    <col min="3555" max="3561" width="9.140625" customWidth="1"/>
    <col min="3562" max="3562" width="10.42578125" customWidth="1"/>
    <col min="3563" max="3563" width="10" customWidth="1"/>
    <col min="3564" max="3564" width="10.140625" customWidth="1"/>
    <col min="3565" max="3565" width="10.42578125" customWidth="1"/>
    <col min="3566" max="3566" width="10" customWidth="1"/>
    <col min="3567" max="3567" width="10.140625" customWidth="1"/>
    <col min="3775" max="3775" width="24.42578125" bestFit="1" customWidth="1"/>
    <col min="3776" max="3776" width="9.5703125" customWidth="1"/>
    <col min="3777" max="3784" width="8.7109375" customWidth="1"/>
    <col min="3785" max="3796" width="9.140625" customWidth="1"/>
    <col min="3799" max="3799" width="9.140625" customWidth="1"/>
    <col min="3801" max="3802" width="9.140625" customWidth="1"/>
    <col min="3808" max="3808" width="9.140625" customWidth="1"/>
    <col min="3811" max="3817" width="9.140625" customWidth="1"/>
    <col min="3818" max="3818" width="10.42578125" customWidth="1"/>
    <col min="3819" max="3819" width="10" customWidth="1"/>
    <col min="3820" max="3820" width="10.140625" customWidth="1"/>
    <col min="3821" max="3821" width="10.42578125" customWidth="1"/>
    <col min="3822" max="3822" width="10" customWidth="1"/>
    <col min="3823" max="3823" width="10.140625" customWidth="1"/>
    <col min="4031" max="4031" width="24.42578125" bestFit="1" customWidth="1"/>
    <col min="4032" max="4032" width="9.5703125" customWidth="1"/>
    <col min="4033" max="4040" width="8.7109375" customWidth="1"/>
    <col min="4041" max="4052" width="9.140625" customWidth="1"/>
    <col min="4055" max="4055" width="9.140625" customWidth="1"/>
    <col min="4057" max="4058" width="9.140625" customWidth="1"/>
    <col min="4064" max="4064" width="9.140625" customWidth="1"/>
    <col min="4067" max="4073" width="9.140625" customWidth="1"/>
    <col min="4074" max="4074" width="10.42578125" customWidth="1"/>
    <col min="4075" max="4075" width="10" customWidth="1"/>
    <col min="4076" max="4076" width="10.140625" customWidth="1"/>
    <col min="4077" max="4077" width="10.42578125" customWidth="1"/>
    <col min="4078" max="4078" width="10" customWidth="1"/>
    <col min="4079" max="4079" width="10.140625" customWidth="1"/>
    <col min="4287" max="4287" width="24.42578125" bestFit="1" customWidth="1"/>
    <col min="4288" max="4288" width="9.5703125" customWidth="1"/>
    <col min="4289" max="4296" width="8.7109375" customWidth="1"/>
    <col min="4297" max="4308" width="9.140625" customWidth="1"/>
    <col min="4311" max="4311" width="9.140625" customWidth="1"/>
    <col min="4313" max="4314" width="9.140625" customWidth="1"/>
    <col min="4320" max="4320" width="9.140625" customWidth="1"/>
    <col min="4323" max="4329" width="9.140625" customWidth="1"/>
    <col min="4330" max="4330" width="10.42578125" customWidth="1"/>
    <col min="4331" max="4331" width="10" customWidth="1"/>
    <col min="4332" max="4332" width="10.140625" customWidth="1"/>
    <col min="4333" max="4333" width="10.42578125" customWidth="1"/>
    <col min="4334" max="4334" width="10" customWidth="1"/>
    <col min="4335" max="4335" width="10.140625" customWidth="1"/>
    <col min="4543" max="4543" width="24.42578125" bestFit="1" customWidth="1"/>
    <col min="4544" max="4544" width="9.5703125" customWidth="1"/>
    <col min="4545" max="4552" width="8.7109375" customWidth="1"/>
    <col min="4553" max="4564" width="9.140625" customWidth="1"/>
    <col min="4567" max="4567" width="9.140625" customWidth="1"/>
    <col min="4569" max="4570" width="9.140625" customWidth="1"/>
    <col min="4576" max="4576" width="9.140625" customWidth="1"/>
    <col min="4579" max="4585" width="9.140625" customWidth="1"/>
    <col min="4586" max="4586" width="10.42578125" customWidth="1"/>
    <col min="4587" max="4587" width="10" customWidth="1"/>
    <col min="4588" max="4588" width="10.140625" customWidth="1"/>
    <col min="4589" max="4589" width="10.42578125" customWidth="1"/>
    <col min="4590" max="4590" width="10" customWidth="1"/>
    <col min="4591" max="4591" width="10.140625" customWidth="1"/>
    <col min="4799" max="4799" width="24.42578125" bestFit="1" customWidth="1"/>
    <col min="4800" max="4800" width="9.5703125" customWidth="1"/>
    <col min="4801" max="4808" width="8.7109375" customWidth="1"/>
    <col min="4809" max="4820" width="9.140625" customWidth="1"/>
    <col min="4823" max="4823" width="9.140625" customWidth="1"/>
    <col min="4825" max="4826" width="9.140625" customWidth="1"/>
    <col min="4832" max="4832" width="9.140625" customWidth="1"/>
    <col min="4835" max="4841" width="9.140625" customWidth="1"/>
    <col min="4842" max="4842" width="10.42578125" customWidth="1"/>
    <col min="4843" max="4843" width="10" customWidth="1"/>
    <col min="4844" max="4844" width="10.140625" customWidth="1"/>
    <col min="4845" max="4845" width="10.42578125" customWidth="1"/>
    <col min="4846" max="4846" width="10" customWidth="1"/>
    <col min="4847" max="4847" width="10.140625" customWidth="1"/>
    <col min="5055" max="5055" width="24.42578125" bestFit="1" customWidth="1"/>
    <col min="5056" max="5056" width="9.5703125" customWidth="1"/>
    <col min="5057" max="5064" width="8.7109375" customWidth="1"/>
    <col min="5065" max="5076" width="9.140625" customWidth="1"/>
    <col min="5079" max="5079" width="9.140625" customWidth="1"/>
    <col min="5081" max="5082" width="9.140625" customWidth="1"/>
    <col min="5088" max="5088" width="9.140625" customWidth="1"/>
    <col min="5091" max="5097" width="9.140625" customWidth="1"/>
    <col min="5098" max="5098" width="10.42578125" customWidth="1"/>
    <col min="5099" max="5099" width="10" customWidth="1"/>
    <col min="5100" max="5100" width="10.140625" customWidth="1"/>
    <col min="5101" max="5101" width="10.42578125" customWidth="1"/>
    <col min="5102" max="5102" width="10" customWidth="1"/>
    <col min="5103" max="5103" width="10.140625" customWidth="1"/>
    <col min="5311" max="5311" width="24.42578125" bestFit="1" customWidth="1"/>
    <col min="5312" max="5312" width="9.5703125" customWidth="1"/>
    <col min="5313" max="5320" width="8.7109375" customWidth="1"/>
    <col min="5321" max="5332" width="9.140625" customWidth="1"/>
    <col min="5335" max="5335" width="9.140625" customWidth="1"/>
    <col min="5337" max="5338" width="9.140625" customWidth="1"/>
    <col min="5344" max="5344" width="9.140625" customWidth="1"/>
    <col min="5347" max="5353" width="9.140625" customWidth="1"/>
    <col min="5354" max="5354" width="10.42578125" customWidth="1"/>
    <col min="5355" max="5355" width="10" customWidth="1"/>
    <col min="5356" max="5356" width="10.140625" customWidth="1"/>
    <col min="5357" max="5357" width="10.42578125" customWidth="1"/>
    <col min="5358" max="5358" width="10" customWidth="1"/>
    <col min="5359" max="5359" width="10.140625" customWidth="1"/>
    <col min="5567" max="5567" width="24.42578125" bestFit="1" customWidth="1"/>
    <col min="5568" max="5568" width="9.5703125" customWidth="1"/>
    <col min="5569" max="5576" width="8.7109375" customWidth="1"/>
    <col min="5577" max="5588" width="9.140625" customWidth="1"/>
    <col min="5591" max="5591" width="9.140625" customWidth="1"/>
    <col min="5593" max="5594" width="9.140625" customWidth="1"/>
    <col min="5600" max="5600" width="9.140625" customWidth="1"/>
    <col min="5603" max="5609" width="9.140625" customWidth="1"/>
    <col min="5610" max="5610" width="10.42578125" customWidth="1"/>
    <col min="5611" max="5611" width="10" customWidth="1"/>
    <col min="5612" max="5612" width="10.140625" customWidth="1"/>
    <col min="5613" max="5613" width="10.42578125" customWidth="1"/>
    <col min="5614" max="5614" width="10" customWidth="1"/>
    <col min="5615" max="5615" width="10.140625" customWidth="1"/>
    <col min="5823" max="5823" width="24.42578125" bestFit="1" customWidth="1"/>
    <col min="5824" max="5824" width="9.5703125" customWidth="1"/>
    <col min="5825" max="5832" width="8.7109375" customWidth="1"/>
    <col min="5833" max="5844" width="9.140625" customWidth="1"/>
    <col min="5847" max="5847" width="9.140625" customWidth="1"/>
    <col min="5849" max="5850" width="9.140625" customWidth="1"/>
    <col min="5856" max="5856" width="9.140625" customWidth="1"/>
    <col min="5859" max="5865" width="9.140625" customWidth="1"/>
    <col min="5866" max="5866" width="10.42578125" customWidth="1"/>
    <col min="5867" max="5867" width="10" customWidth="1"/>
    <col min="5868" max="5868" width="10.140625" customWidth="1"/>
    <col min="5869" max="5869" width="10.42578125" customWidth="1"/>
    <col min="5870" max="5870" width="10" customWidth="1"/>
    <col min="5871" max="5871" width="10.140625" customWidth="1"/>
    <col min="6079" max="6079" width="24.42578125" bestFit="1" customWidth="1"/>
    <col min="6080" max="6080" width="9.5703125" customWidth="1"/>
    <col min="6081" max="6088" width="8.7109375" customWidth="1"/>
    <col min="6089" max="6100" width="9.140625" customWidth="1"/>
    <col min="6103" max="6103" width="9.140625" customWidth="1"/>
    <col min="6105" max="6106" width="9.140625" customWidth="1"/>
    <col min="6112" max="6112" width="9.140625" customWidth="1"/>
    <col min="6115" max="6121" width="9.140625" customWidth="1"/>
    <col min="6122" max="6122" width="10.42578125" customWidth="1"/>
    <col min="6123" max="6123" width="10" customWidth="1"/>
    <col min="6124" max="6124" width="10.140625" customWidth="1"/>
    <col min="6125" max="6125" width="10.42578125" customWidth="1"/>
    <col min="6126" max="6126" width="10" customWidth="1"/>
    <col min="6127" max="6127" width="10.140625" customWidth="1"/>
    <col min="6335" max="6335" width="24.42578125" bestFit="1" customWidth="1"/>
    <col min="6336" max="6336" width="9.5703125" customWidth="1"/>
    <col min="6337" max="6344" width="8.7109375" customWidth="1"/>
    <col min="6345" max="6356" width="9.140625" customWidth="1"/>
    <col min="6359" max="6359" width="9.140625" customWidth="1"/>
    <col min="6361" max="6362" width="9.140625" customWidth="1"/>
    <col min="6368" max="6368" width="9.140625" customWidth="1"/>
    <col min="6371" max="6377" width="9.140625" customWidth="1"/>
    <col min="6378" max="6378" width="10.42578125" customWidth="1"/>
    <col min="6379" max="6379" width="10" customWidth="1"/>
    <col min="6380" max="6380" width="10.140625" customWidth="1"/>
    <col min="6381" max="6381" width="10.42578125" customWidth="1"/>
    <col min="6382" max="6382" width="10" customWidth="1"/>
    <col min="6383" max="6383" width="10.140625" customWidth="1"/>
    <col min="6591" max="6591" width="24.42578125" bestFit="1" customWidth="1"/>
    <col min="6592" max="6592" width="9.5703125" customWidth="1"/>
    <col min="6593" max="6600" width="8.7109375" customWidth="1"/>
    <col min="6601" max="6612" width="9.140625" customWidth="1"/>
    <col min="6615" max="6615" width="9.140625" customWidth="1"/>
    <col min="6617" max="6618" width="9.140625" customWidth="1"/>
    <col min="6624" max="6624" width="9.140625" customWidth="1"/>
    <col min="6627" max="6633" width="9.140625" customWidth="1"/>
    <col min="6634" max="6634" width="10.42578125" customWidth="1"/>
    <col min="6635" max="6635" width="10" customWidth="1"/>
    <col min="6636" max="6636" width="10.140625" customWidth="1"/>
    <col min="6637" max="6637" width="10.42578125" customWidth="1"/>
    <col min="6638" max="6638" width="10" customWidth="1"/>
    <col min="6639" max="6639" width="10.140625" customWidth="1"/>
    <col min="6847" max="6847" width="24.42578125" bestFit="1" customWidth="1"/>
    <col min="6848" max="6848" width="9.5703125" customWidth="1"/>
    <col min="6849" max="6856" width="8.7109375" customWidth="1"/>
    <col min="6857" max="6868" width="9.140625" customWidth="1"/>
    <col min="6871" max="6871" width="9.140625" customWidth="1"/>
    <col min="6873" max="6874" width="9.140625" customWidth="1"/>
    <col min="6880" max="6880" width="9.140625" customWidth="1"/>
    <col min="6883" max="6889" width="9.140625" customWidth="1"/>
    <col min="6890" max="6890" width="10.42578125" customWidth="1"/>
    <col min="6891" max="6891" width="10" customWidth="1"/>
    <col min="6892" max="6892" width="10.140625" customWidth="1"/>
    <col min="6893" max="6893" width="10.42578125" customWidth="1"/>
    <col min="6894" max="6894" width="10" customWidth="1"/>
    <col min="6895" max="6895" width="10.140625" customWidth="1"/>
    <col min="7103" max="7103" width="24.42578125" bestFit="1" customWidth="1"/>
    <col min="7104" max="7104" width="9.5703125" customWidth="1"/>
    <col min="7105" max="7112" width="8.7109375" customWidth="1"/>
    <col min="7113" max="7124" width="9.140625" customWidth="1"/>
    <col min="7127" max="7127" width="9.140625" customWidth="1"/>
    <col min="7129" max="7130" width="9.140625" customWidth="1"/>
    <col min="7136" max="7136" width="9.140625" customWidth="1"/>
    <col min="7139" max="7145" width="9.140625" customWidth="1"/>
    <col min="7146" max="7146" width="10.42578125" customWidth="1"/>
    <col min="7147" max="7147" width="10" customWidth="1"/>
    <col min="7148" max="7148" width="10.140625" customWidth="1"/>
    <col min="7149" max="7149" width="10.42578125" customWidth="1"/>
    <col min="7150" max="7150" width="10" customWidth="1"/>
    <col min="7151" max="7151" width="10.140625" customWidth="1"/>
    <col min="7359" max="7359" width="24.42578125" bestFit="1" customWidth="1"/>
    <col min="7360" max="7360" width="9.5703125" customWidth="1"/>
    <col min="7361" max="7368" width="8.7109375" customWidth="1"/>
    <col min="7369" max="7380" width="9.140625" customWidth="1"/>
    <col min="7383" max="7383" width="9.140625" customWidth="1"/>
    <col min="7385" max="7386" width="9.140625" customWidth="1"/>
    <col min="7392" max="7392" width="9.140625" customWidth="1"/>
    <col min="7395" max="7401" width="9.140625" customWidth="1"/>
    <col min="7402" max="7402" width="10.42578125" customWidth="1"/>
    <col min="7403" max="7403" width="10" customWidth="1"/>
    <col min="7404" max="7404" width="10.140625" customWidth="1"/>
    <col min="7405" max="7405" width="10.42578125" customWidth="1"/>
    <col min="7406" max="7406" width="10" customWidth="1"/>
    <col min="7407" max="7407" width="10.140625" customWidth="1"/>
    <col min="7615" max="7615" width="24.42578125" bestFit="1" customWidth="1"/>
    <col min="7616" max="7616" width="9.5703125" customWidth="1"/>
    <col min="7617" max="7624" width="8.7109375" customWidth="1"/>
    <col min="7625" max="7636" width="9.140625" customWidth="1"/>
    <col min="7639" max="7639" width="9.140625" customWidth="1"/>
    <col min="7641" max="7642" width="9.140625" customWidth="1"/>
    <col min="7648" max="7648" width="9.140625" customWidth="1"/>
    <col min="7651" max="7657" width="9.140625" customWidth="1"/>
    <col min="7658" max="7658" width="10.42578125" customWidth="1"/>
    <col min="7659" max="7659" width="10" customWidth="1"/>
    <col min="7660" max="7660" width="10.140625" customWidth="1"/>
    <col min="7661" max="7661" width="10.42578125" customWidth="1"/>
    <col min="7662" max="7662" width="10" customWidth="1"/>
    <col min="7663" max="7663" width="10.140625" customWidth="1"/>
    <col min="7871" max="7871" width="24.42578125" bestFit="1" customWidth="1"/>
    <col min="7872" max="7872" width="9.5703125" customWidth="1"/>
    <col min="7873" max="7880" width="8.7109375" customWidth="1"/>
    <col min="7881" max="7892" width="9.140625" customWidth="1"/>
    <col min="7895" max="7895" width="9.140625" customWidth="1"/>
    <col min="7897" max="7898" width="9.140625" customWidth="1"/>
    <col min="7904" max="7904" width="9.140625" customWidth="1"/>
    <col min="7907" max="7913" width="9.140625" customWidth="1"/>
    <col min="7914" max="7914" width="10.42578125" customWidth="1"/>
    <col min="7915" max="7915" width="10" customWidth="1"/>
    <col min="7916" max="7916" width="10.140625" customWidth="1"/>
    <col min="7917" max="7917" width="10.42578125" customWidth="1"/>
    <col min="7918" max="7918" width="10" customWidth="1"/>
    <col min="7919" max="7919" width="10.140625" customWidth="1"/>
    <col min="8127" max="8127" width="24.42578125" bestFit="1" customWidth="1"/>
    <col min="8128" max="8128" width="9.5703125" customWidth="1"/>
    <col min="8129" max="8136" width="8.7109375" customWidth="1"/>
    <col min="8137" max="8148" width="9.140625" customWidth="1"/>
    <col min="8151" max="8151" width="9.140625" customWidth="1"/>
    <col min="8153" max="8154" width="9.140625" customWidth="1"/>
    <col min="8160" max="8160" width="9.140625" customWidth="1"/>
    <col min="8163" max="8169" width="9.140625" customWidth="1"/>
    <col min="8170" max="8170" width="10.42578125" customWidth="1"/>
    <col min="8171" max="8171" width="10" customWidth="1"/>
    <col min="8172" max="8172" width="10.140625" customWidth="1"/>
    <col min="8173" max="8173" width="10.42578125" customWidth="1"/>
    <col min="8174" max="8174" width="10" customWidth="1"/>
    <col min="8175" max="8175" width="10.140625" customWidth="1"/>
    <col min="8383" max="8383" width="24.42578125" bestFit="1" customWidth="1"/>
    <col min="8384" max="8384" width="9.5703125" customWidth="1"/>
    <col min="8385" max="8392" width="8.7109375" customWidth="1"/>
    <col min="8393" max="8404" width="9.140625" customWidth="1"/>
    <col min="8407" max="8407" width="9.140625" customWidth="1"/>
    <col min="8409" max="8410" width="9.140625" customWidth="1"/>
    <col min="8416" max="8416" width="9.140625" customWidth="1"/>
    <col min="8419" max="8425" width="9.140625" customWidth="1"/>
    <col min="8426" max="8426" width="10.42578125" customWidth="1"/>
    <col min="8427" max="8427" width="10" customWidth="1"/>
    <col min="8428" max="8428" width="10.140625" customWidth="1"/>
    <col min="8429" max="8429" width="10.42578125" customWidth="1"/>
    <col min="8430" max="8430" width="10" customWidth="1"/>
    <col min="8431" max="8431" width="10.140625" customWidth="1"/>
    <col min="8639" max="8639" width="24.42578125" bestFit="1" customWidth="1"/>
    <col min="8640" max="8640" width="9.5703125" customWidth="1"/>
    <col min="8641" max="8648" width="8.7109375" customWidth="1"/>
    <col min="8649" max="8660" width="9.140625" customWidth="1"/>
    <col min="8663" max="8663" width="9.140625" customWidth="1"/>
    <col min="8665" max="8666" width="9.140625" customWidth="1"/>
    <col min="8672" max="8672" width="9.140625" customWidth="1"/>
    <col min="8675" max="8681" width="9.140625" customWidth="1"/>
    <col min="8682" max="8682" width="10.42578125" customWidth="1"/>
    <col min="8683" max="8683" width="10" customWidth="1"/>
    <col min="8684" max="8684" width="10.140625" customWidth="1"/>
    <col min="8685" max="8685" width="10.42578125" customWidth="1"/>
    <col min="8686" max="8686" width="10" customWidth="1"/>
    <col min="8687" max="8687" width="10.140625" customWidth="1"/>
    <col min="8895" max="8895" width="24.42578125" bestFit="1" customWidth="1"/>
    <col min="8896" max="8896" width="9.5703125" customWidth="1"/>
    <col min="8897" max="8904" width="8.7109375" customWidth="1"/>
    <col min="8905" max="8916" width="9.140625" customWidth="1"/>
    <col min="8919" max="8919" width="9.140625" customWidth="1"/>
    <col min="8921" max="8922" width="9.140625" customWidth="1"/>
    <col min="8928" max="8928" width="9.140625" customWidth="1"/>
    <col min="8931" max="8937" width="9.140625" customWidth="1"/>
    <col min="8938" max="8938" width="10.42578125" customWidth="1"/>
    <col min="8939" max="8939" width="10" customWidth="1"/>
    <col min="8940" max="8940" width="10.140625" customWidth="1"/>
    <col min="8941" max="8941" width="10.42578125" customWidth="1"/>
    <col min="8942" max="8942" width="10" customWidth="1"/>
    <col min="8943" max="8943" width="10.140625" customWidth="1"/>
    <col min="9151" max="9151" width="24.42578125" bestFit="1" customWidth="1"/>
    <col min="9152" max="9152" width="9.5703125" customWidth="1"/>
    <col min="9153" max="9160" width="8.7109375" customWidth="1"/>
    <col min="9161" max="9172" width="9.140625" customWidth="1"/>
    <col min="9175" max="9175" width="9.140625" customWidth="1"/>
    <col min="9177" max="9178" width="9.140625" customWidth="1"/>
    <col min="9184" max="9184" width="9.140625" customWidth="1"/>
    <col min="9187" max="9193" width="9.140625" customWidth="1"/>
    <col min="9194" max="9194" width="10.42578125" customWidth="1"/>
    <col min="9195" max="9195" width="10" customWidth="1"/>
    <col min="9196" max="9196" width="10.140625" customWidth="1"/>
    <col min="9197" max="9197" width="10.42578125" customWidth="1"/>
    <col min="9198" max="9198" width="10" customWidth="1"/>
    <col min="9199" max="9199" width="10.140625" customWidth="1"/>
    <col min="9407" max="9407" width="24.42578125" bestFit="1" customWidth="1"/>
    <col min="9408" max="9408" width="9.5703125" customWidth="1"/>
    <col min="9409" max="9416" width="8.7109375" customWidth="1"/>
    <col min="9417" max="9428" width="9.140625" customWidth="1"/>
    <col min="9431" max="9431" width="9.140625" customWidth="1"/>
    <col min="9433" max="9434" width="9.140625" customWidth="1"/>
    <col min="9440" max="9440" width="9.140625" customWidth="1"/>
    <col min="9443" max="9449" width="9.140625" customWidth="1"/>
    <col min="9450" max="9450" width="10.42578125" customWidth="1"/>
    <col min="9451" max="9451" width="10" customWidth="1"/>
    <col min="9452" max="9452" width="10.140625" customWidth="1"/>
    <col min="9453" max="9453" width="10.42578125" customWidth="1"/>
    <col min="9454" max="9454" width="10" customWidth="1"/>
    <col min="9455" max="9455" width="10.140625" customWidth="1"/>
    <col min="9663" max="9663" width="24.42578125" bestFit="1" customWidth="1"/>
    <col min="9664" max="9664" width="9.5703125" customWidth="1"/>
    <col min="9665" max="9672" width="8.7109375" customWidth="1"/>
    <col min="9673" max="9684" width="9.140625" customWidth="1"/>
    <col min="9687" max="9687" width="9.140625" customWidth="1"/>
    <col min="9689" max="9690" width="9.140625" customWidth="1"/>
    <col min="9696" max="9696" width="9.140625" customWidth="1"/>
    <col min="9699" max="9705" width="9.140625" customWidth="1"/>
    <col min="9706" max="9706" width="10.42578125" customWidth="1"/>
    <col min="9707" max="9707" width="10" customWidth="1"/>
    <col min="9708" max="9708" width="10.140625" customWidth="1"/>
    <col min="9709" max="9709" width="10.42578125" customWidth="1"/>
    <col min="9710" max="9710" width="10" customWidth="1"/>
    <col min="9711" max="9711" width="10.140625" customWidth="1"/>
    <col min="9919" max="9919" width="24.42578125" bestFit="1" customWidth="1"/>
    <col min="9920" max="9920" width="9.5703125" customWidth="1"/>
    <col min="9921" max="9928" width="8.7109375" customWidth="1"/>
    <col min="9929" max="9940" width="9.140625" customWidth="1"/>
    <col min="9943" max="9943" width="9.140625" customWidth="1"/>
    <col min="9945" max="9946" width="9.140625" customWidth="1"/>
    <col min="9952" max="9952" width="9.140625" customWidth="1"/>
    <col min="9955" max="9961" width="9.140625" customWidth="1"/>
    <col min="9962" max="9962" width="10.42578125" customWidth="1"/>
    <col min="9963" max="9963" width="10" customWidth="1"/>
    <col min="9964" max="9964" width="10.140625" customWidth="1"/>
    <col min="9965" max="9965" width="10.42578125" customWidth="1"/>
    <col min="9966" max="9966" width="10" customWidth="1"/>
    <col min="9967" max="9967" width="10.140625" customWidth="1"/>
    <col min="10175" max="10175" width="24.42578125" bestFit="1" customWidth="1"/>
    <col min="10176" max="10176" width="9.5703125" customWidth="1"/>
    <col min="10177" max="10184" width="8.7109375" customWidth="1"/>
    <col min="10185" max="10196" width="9.140625" customWidth="1"/>
    <col min="10199" max="10199" width="9.140625" customWidth="1"/>
    <col min="10201" max="10202" width="9.140625" customWidth="1"/>
    <col min="10208" max="10208" width="9.140625" customWidth="1"/>
    <col min="10211" max="10217" width="9.140625" customWidth="1"/>
    <col min="10218" max="10218" width="10.42578125" customWidth="1"/>
    <col min="10219" max="10219" width="10" customWidth="1"/>
    <col min="10220" max="10220" width="10.140625" customWidth="1"/>
    <col min="10221" max="10221" width="10.42578125" customWidth="1"/>
    <col min="10222" max="10222" width="10" customWidth="1"/>
    <col min="10223" max="10223" width="10.140625" customWidth="1"/>
    <col min="10431" max="10431" width="24.42578125" bestFit="1" customWidth="1"/>
    <col min="10432" max="10432" width="9.5703125" customWidth="1"/>
    <col min="10433" max="10440" width="8.7109375" customWidth="1"/>
    <col min="10441" max="10452" width="9.140625" customWidth="1"/>
    <col min="10455" max="10455" width="9.140625" customWidth="1"/>
    <col min="10457" max="10458" width="9.140625" customWidth="1"/>
    <col min="10464" max="10464" width="9.140625" customWidth="1"/>
    <col min="10467" max="10473" width="9.140625" customWidth="1"/>
    <col min="10474" max="10474" width="10.42578125" customWidth="1"/>
    <col min="10475" max="10475" width="10" customWidth="1"/>
    <col min="10476" max="10476" width="10.140625" customWidth="1"/>
    <col min="10477" max="10477" width="10.42578125" customWidth="1"/>
    <col min="10478" max="10478" width="10" customWidth="1"/>
    <col min="10479" max="10479" width="10.140625" customWidth="1"/>
    <col min="10687" max="10687" width="24.42578125" bestFit="1" customWidth="1"/>
    <col min="10688" max="10688" width="9.5703125" customWidth="1"/>
    <col min="10689" max="10696" width="8.7109375" customWidth="1"/>
    <col min="10697" max="10708" width="9.140625" customWidth="1"/>
    <col min="10711" max="10711" width="9.140625" customWidth="1"/>
    <col min="10713" max="10714" width="9.140625" customWidth="1"/>
    <col min="10720" max="10720" width="9.140625" customWidth="1"/>
    <col min="10723" max="10729" width="9.140625" customWidth="1"/>
    <col min="10730" max="10730" width="10.42578125" customWidth="1"/>
    <col min="10731" max="10731" width="10" customWidth="1"/>
    <col min="10732" max="10732" width="10.140625" customWidth="1"/>
    <col min="10733" max="10733" width="10.42578125" customWidth="1"/>
    <col min="10734" max="10734" width="10" customWidth="1"/>
    <col min="10735" max="10735" width="10.140625" customWidth="1"/>
    <col min="10943" max="10943" width="24.42578125" bestFit="1" customWidth="1"/>
    <col min="10944" max="10944" width="9.5703125" customWidth="1"/>
    <col min="10945" max="10952" width="8.7109375" customWidth="1"/>
    <col min="10953" max="10964" width="9.140625" customWidth="1"/>
    <col min="10967" max="10967" width="9.140625" customWidth="1"/>
    <col min="10969" max="10970" width="9.140625" customWidth="1"/>
    <col min="10976" max="10976" width="9.140625" customWidth="1"/>
    <col min="10979" max="10985" width="9.140625" customWidth="1"/>
    <col min="10986" max="10986" width="10.42578125" customWidth="1"/>
    <col min="10987" max="10987" width="10" customWidth="1"/>
    <col min="10988" max="10988" width="10.140625" customWidth="1"/>
    <col min="10989" max="10989" width="10.42578125" customWidth="1"/>
    <col min="10990" max="10990" width="10" customWidth="1"/>
    <col min="10991" max="10991" width="10.140625" customWidth="1"/>
    <col min="11199" max="11199" width="24.42578125" bestFit="1" customWidth="1"/>
    <col min="11200" max="11200" width="9.5703125" customWidth="1"/>
    <col min="11201" max="11208" width="8.7109375" customWidth="1"/>
    <col min="11209" max="11220" width="9.140625" customWidth="1"/>
    <col min="11223" max="11223" width="9.140625" customWidth="1"/>
    <col min="11225" max="11226" width="9.140625" customWidth="1"/>
    <col min="11232" max="11232" width="9.140625" customWidth="1"/>
    <col min="11235" max="11241" width="9.140625" customWidth="1"/>
    <col min="11242" max="11242" width="10.42578125" customWidth="1"/>
    <col min="11243" max="11243" width="10" customWidth="1"/>
    <col min="11244" max="11244" width="10.140625" customWidth="1"/>
    <col min="11245" max="11245" width="10.42578125" customWidth="1"/>
    <col min="11246" max="11246" width="10" customWidth="1"/>
    <col min="11247" max="11247" width="10.140625" customWidth="1"/>
    <col min="11455" max="11455" width="24.42578125" bestFit="1" customWidth="1"/>
    <col min="11456" max="11456" width="9.5703125" customWidth="1"/>
    <col min="11457" max="11464" width="8.7109375" customWidth="1"/>
    <col min="11465" max="11476" width="9.140625" customWidth="1"/>
    <col min="11479" max="11479" width="9.140625" customWidth="1"/>
    <col min="11481" max="11482" width="9.140625" customWidth="1"/>
    <col min="11488" max="11488" width="9.140625" customWidth="1"/>
    <col min="11491" max="11497" width="9.140625" customWidth="1"/>
    <col min="11498" max="11498" width="10.42578125" customWidth="1"/>
    <col min="11499" max="11499" width="10" customWidth="1"/>
    <col min="11500" max="11500" width="10.140625" customWidth="1"/>
    <col min="11501" max="11501" width="10.42578125" customWidth="1"/>
    <col min="11502" max="11502" width="10" customWidth="1"/>
    <col min="11503" max="11503" width="10.140625" customWidth="1"/>
    <col min="11711" max="11711" width="24.42578125" bestFit="1" customWidth="1"/>
    <col min="11712" max="11712" width="9.5703125" customWidth="1"/>
    <col min="11713" max="11720" width="8.7109375" customWidth="1"/>
    <col min="11721" max="11732" width="9.140625" customWidth="1"/>
    <col min="11735" max="11735" width="9.140625" customWidth="1"/>
    <col min="11737" max="11738" width="9.140625" customWidth="1"/>
    <col min="11744" max="11744" width="9.140625" customWidth="1"/>
    <col min="11747" max="11753" width="9.140625" customWidth="1"/>
    <col min="11754" max="11754" width="10.42578125" customWidth="1"/>
    <col min="11755" max="11755" width="10" customWidth="1"/>
    <col min="11756" max="11756" width="10.140625" customWidth="1"/>
    <col min="11757" max="11757" width="10.42578125" customWidth="1"/>
    <col min="11758" max="11758" width="10" customWidth="1"/>
    <col min="11759" max="11759" width="10.140625" customWidth="1"/>
    <col min="11967" max="11967" width="24.42578125" bestFit="1" customWidth="1"/>
    <col min="11968" max="11968" width="9.5703125" customWidth="1"/>
    <col min="11969" max="11976" width="8.7109375" customWidth="1"/>
    <col min="11977" max="11988" width="9.140625" customWidth="1"/>
    <col min="11991" max="11991" width="9.140625" customWidth="1"/>
    <col min="11993" max="11994" width="9.140625" customWidth="1"/>
    <col min="12000" max="12000" width="9.140625" customWidth="1"/>
    <col min="12003" max="12009" width="9.140625" customWidth="1"/>
    <col min="12010" max="12010" width="10.42578125" customWidth="1"/>
    <col min="12011" max="12011" width="10" customWidth="1"/>
    <col min="12012" max="12012" width="10.140625" customWidth="1"/>
    <col min="12013" max="12013" width="10.42578125" customWidth="1"/>
    <col min="12014" max="12014" width="10" customWidth="1"/>
    <col min="12015" max="12015" width="10.140625" customWidth="1"/>
    <col min="12223" max="12223" width="24.42578125" bestFit="1" customWidth="1"/>
    <col min="12224" max="12224" width="9.5703125" customWidth="1"/>
    <col min="12225" max="12232" width="8.7109375" customWidth="1"/>
    <col min="12233" max="12244" width="9.140625" customWidth="1"/>
    <col min="12247" max="12247" width="9.140625" customWidth="1"/>
    <col min="12249" max="12250" width="9.140625" customWidth="1"/>
    <col min="12256" max="12256" width="9.140625" customWidth="1"/>
    <col min="12259" max="12265" width="9.140625" customWidth="1"/>
    <col min="12266" max="12266" width="10.42578125" customWidth="1"/>
    <col min="12267" max="12267" width="10" customWidth="1"/>
    <col min="12268" max="12268" width="10.140625" customWidth="1"/>
    <col min="12269" max="12269" width="10.42578125" customWidth="1"/>
    <col min="12270" max="12270" width="10" customWidth="1"/>
    <col min="12271" max="12271" width="10.140625" customWidth="1"/>
    <col min="12479" max="12479" width="24.42578125" bestFit="1" customWidth="1"/>
    <col min="12480" max="12480" width="9.5703125" customWidth="1"/>
    <col min="12481" max="12488" width="8.7109375" customWidth="1"/>
    <col min="12489" max="12500" width="9.140625" customWidth="1"/>
    <col min="12503" max="12503" width="9.140625" customWidth="1"/>
    <col min="12505" max="12506" width="9.140625" customWidth="1"/>
    <col min="12512" max="12512" width="9.140625" customWidth="1"/>
    <col min="12515" max="12521" width="9.140625" customWidth="1"/>
    <col min="12522" max="12522" width="10.42578125" customWidth="1"/>
    <col min="12523" max="12523" width="10" customWidth="1"/>
    <col min="12524" max="12524" width="10.140625" customWidth="1"/>
    <col min="12525" max="12525" width="10.42578125" customWidth="1"/>
    <col min="12526" max="12526" width="10" customWidth="1"/>
    <col min="12527" max="12527" width="10.140625" customWidth="1"/>
    <col min="12735" max="12735" width="24.42578125" bestFit="1" customWidth="1"/>
    <col min="12736" max="12736" width="9.5703125" customWidth="1"/>
    <col min="12737" max="12744" width="8.7109375" customWidth="1"/>
    <col min="12745" max="12756" width="9.140625" customWidth="1"/>
    <col min="12759" max="12759" width="9.140625" customWidth="1"/>
    <col min="12761" max="12762" width="9.140625" customWidth="1"/>
    <col min="12768" max="12768" width="9.140625" customWidth="1"/>
    <col min="12771" max="12777" width="9.140625" customWidth="1"/>
    <col min="12778" max="12778" width="10.42578125" customWidth="1"/>
    <col min="12779" max="12779" width="10" customWidth="1"/>
    <col min="12780" max="12780" width="10.140625" customWidth="1"/>
    <col min="12781" max="12781" width="10.42578125" customWidth="1"/>
    <col min="12782" max="12782" width="10" customWidth="1"/>
    <col min="12783" max="12783" width="10.140625" customWidth="1"/>
    <col min="12991" max="12991" width="24.42578125" bestFit="1" customWidth="1"/>
    <col min="12992" max="12992" width="9.5703125" customWidth="1"/>
    <col min="12993" max="13000" width="8.7109375" customWidth="1"/>
    <col min="13001" max="13012" width="9.140625" customWidth="1"/>
    <col min="13015" max="13015" width="9.140625" customWidth="1"/>
    <col min="13017" max="13018" width="9.140625" customWidth="1"/>
    <col min="13024" max="13024" width="9.140625" customWidth="1"/>
    <col min="13027" max="13033" width="9.140625" customWidth="1"/>
    <col min="13034" max="13034" width="10.42578125" customWidth="1"/>
    <col min="13035" max="13035" width="10" customWidth="1"/>
    <col min="13036" max="13036" width="10.140625" customWidth="1"/>
    <col min="13037" max="13037" width="10.42578125" customWidth="1"/>
    <col min="13038" max="13038" width="10" customWidth="1"/>
    <col min="13039" max="13039" width="10.140625" customWidth="1"/>
    <col min="13247" max="13247" width="24.42578125" bestFit="1" customWidth="1"/>
    <col min="13248" max="13248" width="9.5703125" customWidth="1"/>
    <col min="13249" max="13256" width="8.7109375" customWidth="1"/>
    <col min="13257" max="13268" width="9.140625" customWidth="1"/>
    <col min="13271" max="13271" width="9.140625" customWidth="1"/>
    <col min="13273" max="13274" width="9.140625" customWidth="1"/>
    <col min="13280" max="13280" width="9.140625" customWidth="1"/>
    <col min="13283" max="13289" width="9.140625" customWidth="1"/>
    <col min="13290" max="13290" width="10.42578125" customWidth="1"/>
    <col min="13291" max="13291" width="10" customWidth="1"/>
    <col min="13292" max="13292" width="10.140625" customWidth="1"/>
    <col min="13293" max="13293" width="10.42578125" customWidth="1"/>
    <col min="13294" max="13294" width="10" customWidth="1"/>
    <col min="13295" max="13295" width="10.140625" customWidth="1"/>
    <col min="13503" max="13503" width="24.42578125" bestFit="1" customWidth="1"/>
    <col min="13504" max="13504" width="9.5703125" customWidth="1"/>
    <col min="13505" max="13512" width="8.7109375" customWidth="1"/>
    <col min="13513" max="13524" width="9.140625" customWidth="1"/>
    <col min="13527" max="13527" width="9.140625" customWidth="1"/>
    <col min="13529" max="13530" width="9.140625" customWidth="1"/>
    <col min="13536" max="13536" width="9.140625" customWidth="1"/>
    <col min="13539" max="13545" width="9.140625" customWidth="1"/>
    <col min="13546" max="13546" width="10.42578125" customWidth="1"/>
    <col min="13547" max="13547" width="10" customWidth="1"/>
    <col min="13548" max="13548" width="10.140625" customWidth="1"/>
    <col min="13549" max="13549" width="10.42578125" customWidth="1"/>
    <col min="13550" max="13550" width="10" customWidth="1"/>
    <col min="13551" max="13551" width="10.140625" customWidth="1"/>
    <col min="13759" max="13759" width="24.42578125" bestFit="1" customWidth="1"/>
    <col min="13760" max="13760" width="9.5703125" customWidth="1"/>
    <col min="13761" max="13768" width="8.7109375" customWidth="1"/>
    <col min="13769" max="13780" width="9.140625" customWidth="1"/>
    <col min="13783" max="13783" width="9.140625" customWidth="1"/>
    <col min="13785" max="13786" width="9.140625" customWidth="1"/>
    <col min="13792" max="13792" width="9.140625" customWidth="1"/>
    <col min="13795" max="13801" width="9.140625" customWidth="1"/>
    <col min="13802" max="13802" width="10.42578125" customWidth="1"/>
    <col min="13803" max="13803" width="10" customWidth="1"/>
    <col min="13804" max="13804" width="10.140625" customWidth="1"/>
    <col min="13805" max="13805" width="10.42578125" customWidth="1"/>
    <col min="13806" max="13806" width="10" customWidth="1"/>
    <col min="13807" max="13807" width="10.140625" customWidth="1"/>
    <col min="14015" max="14015" width="24.42578125" bestFit="1" customWidth="1"/>
    <col min="14016" max="14016" width="9.5703125" customWidth="1"/>
    <col min="14017" max="14024" width="8.7109375" customWidth="1"/>
    <col min="14025" max="14036" width="9.140625" customWidth="1"/>
    <col min="14039" max="14039" width="9.140625" customWidth="1"/>
    <col min="14041" max="14042" width="9.140625" customWidth="1"/>
    <col min="14048" max="14048" width="9.140625" customWidth="1"/>
    <col min="14051" max="14057" width="9.140625" customWidth="1"/>
    <col min="14058" max="14058" width="10.42578125" customWidth="1"/>
    <col min="14059" max="14059" width="10" customWidth="1"/>
    <col min="14060" max="14060" width="10.140625" customWidth="1"/>
    <col min="14061" max="14061" width="10.42578125" customWidth="1"/>
    <col min="14062" max="14062" width="10" customWidth="1"/>
    <col min="14063" max="14063" width="10.140625" customWidth="1"/>
    <col min="14271" max="14271" width="24.42578125" bestFit="1" customWidth="1"/>
    <col min="14272" max="14272" width="9.5703125" customWidth="1"/>
    <col min="14273" max="14280" width="8.7109375" customWidth="1"/>
    <col min="14281" max="14292" width="9.140625" customWidth="1"/>
    <col min="14295" max="14295" width="9.140625" customWidth="1"/>
    <col min="14297" max="14298" width="9.140625" customWidth="1"/>
    <col min="14304" max="14304" width="9.140625" customWidth="1"/>
    <col min="14307" max="14313" width="9.140625" customWidth="1"/>
    <col min="14314" max="14314" width="10.42578125" customWidth="1"/>
    <col min="14315" max="14315" width="10" customWidth="1"/>
    <col min="14316" max="14316" width="10.140625" customWidth="1"/>
    <col min="14317" max="14317" width="10.42578125" customWidth="1"/>
    <col min="14318" max="14318" width="10" customWidth="1"/>
    <col min="14319" max="14319" width="10.140625" customWidth="1"/>
    <col min="14527" max="14527" width="24.42578125" bestFit="1" customWidth="1"/>
    <col min="14528" max="14528" width="9.5703125" customWidth="1"/>
    <col min="14529" max="14536" width="8.7109375" customWidth="1"/>
    <col min="14537" max="14548" width="9.140625" customWidth="1"/>
    <col min="14551" max="14551" width="9.140625" customWidth="1"/>
    <col min="14553" max="14554" width="9.140625" customWidth="1"/>
    <col min="14560" max="14560" width="9.140625" customWidth="1"/>
    <col min="14563" max="14569" width="9.140625" customWidth="1"/>
    <col min="14570" max="14570" width="10.42578125" customWidth="1"/>
    <col min="14571" max="14571" width="10" customWidth="1"/>
    <col min="14572" max="14572" width="10.140625" customWidth="1"/>
    <col min="14573" max="14573" width="10.42578125" customWidth="1"/>
    <col min="14574" max="14574" width="10" customWidth="1"/>
    <col min="14575" max="14575" width="10.140625" customWidth="1"/>
    <col min="14783" max="14783" width="24.42578125" bestFit="1" customWidth="1"/>
    <col min="14784" max="14784" width="9.5703125" customWidth="1"/>
    <col min="14785" max="14792" width="8.7109375" customWidth="1"/>
    <col min="14793" max="14804" width="9.140625" customWidth="1"/>
    <col min="14807" max="14807" width="9.140625" customWidth="1"/>
    <col min="14809" max="14810" width="9.140625" customWidth="1"/>
    <col min="14816" max="14816" width="9.140625" customWidth="1"/>
    <col min="14819" max="14825" width="9.140625" customWidth="1"/>
    <col min="14826" max="14826" width="10.42578125" customWidth="1"/>
    <col min="14827" max="14827" width="10" customWidth="1"/>
    <col min="14828" max="14828" width="10.140625" customWidth="1"/>
    <col min="14829" max="14829" width="10.42578125" customWidth="1"/>
    <col min="14830" max="14830" width="10" customWidth="1"/>
    <col min="14831" max="14831" width="10.140625" customWidth="1"/>
    <col min="15039" max="15039" width="24.42578125" bestFit="1" customWidth="1"/>
    <col min="15040" max="15040" width="9.5703125" customWidth="1"/>
    <col min="15041" max="15048" width="8.7109375" customWidth="1"/>
    <col min="15049" max="15060" width="9.140625" customWidth="1"/>
    <col min="15063" max="15063" width="9.140625" customWidth="1"/>
    <col min="15065" max="15066" width="9.140625" customWidth="1"/>
    <col min="15072" max="15072" width="9.140625" customWidth="1"/>
    <col min="15075" max="15081" width="9.140625" customWidth="1"/>
    <col min="15082" max="15082" width="10.42578125" customWidth="1"/>
    <col min="15083" max="15083" width="10" customWidth="1"/>
    <col min="15084" max="15084" width="10.140625" customWidth="1"/>
    <col min="15085" max="15085" width="10.42578125" customWidth="1"/>
    <col min="15086" max="15086" width="10" customWidth="1"/>
    <col min="15087" max="15087" width="10.140625" customWidth="1"/>
    <col min="15295" max="15295" width="24.42578125" bestFit="1" customWidth="1"/>
    <col min="15296" max="15296" width="9.5703125" customWidth="1"/>
    <col min="15297" max="15304" width="8.7109375" customWidth="1"/>
    <col min="15305" max="15316" width="9.140625" customWidth="1"/>
    <col min="15319" max="15319" width="9.140625" customWidth="1"/>
    <col min="15321" max="15322" width="9.140625" customWidth="1"/>
    <col min="15328" max="15328" width="9.140625" customWidth="1"/>
    <col min="15331" max="15337" width="9.140625" customWidth="1"/>
    <col min="15338" max="15338" width="10.42578125" customWidth="1"/>
    <col min="15339" max="15339" width="10" customWidth="1"/>
    <col min="15340" max="15340" width="10.140625" customWidth="1"/>
    <col min="15341" max="15341" width="10.42578125" customWidth="1"/>
    <col min="15342" max="15342" width="10" customWidth="1"/>
    <col min="15343" max="15343" width="10.140625" customWidth="1"/>
    <col min="15551" max="15551" width="24.42578125" bestFit="1" customWidth="1"/>
    <col min="15552" max="15552" width="9.5703125" customWidth="1"/>
    <col min="15553" max="15560" width="8.7109375" customWidth="1"/>
    <col min="15561" max="15572" width="9.140625" customWidth="1"/>
    <col min="15575" max="15575" width="9.140625" customWidth="1"/>
    <col min="15577" max="15578" width="9.140625" customWidth="1"/>
    <col min="15584" max="15584" width="9.140625" customWidth="1"/>
    <col min="15587" max="15593" width="9.140625" customWidth="1"/>
    <col min="15594" max="15594" width="10.42578125" customWidth="1"/>
    <col min="15595" max="15595" width="10" customWidth="1"/>
    <col min="15596" max="15596" width="10.140625" customWidth="1"/>
    <col min="15597" max="15597" width="10.42578125" customWidth="1"/>
    <col min="15598" max="15598" width="10" customWidth="1"/>
    <col min="15599" max="15599" width="10.140625" customWidth="1"/>
    <col min="15807" max="15807" width="24.42578125" bestFit="1" customWidth="1"/>
    <col min="15808" max="15808" width="9.5703125" customWidth="1"/>
    <col min="15809" max="15816" width="8.7109375" customWidth="1"/>
    <col min="15817" max="15828" width="9.140625" customWidth="1"/>
    <col min="15831" max="15831" width="9.140625" customWidth="1"/>
    <col min="15833" max="15834" width="9.140625" customWidth="1"/>
    <col min="15840" max="15840" width="9.140625" customWidth="1"/>
    <col min="15843" max="15849" width="9.140625" customWidth="1"/>
    <col min="15850" max="15850" width="10.42578125" customWidth="1"/>
    <col min="15851" max="15851" width="10" customWidth="1"/>
    <col min="15852" max="15852" width="10.140625" customWidth="1"/>
    <col min="15853" max="15853" width="10.42578125" customWidth="1"/>
    <col min="15854" max="15854" width="10" customWidth="1"/>
    <col min="15855" max="15855" width="10.140625" customWidth="1"/>
    <col min="16063" max="16063" width="24.42578125" bestFit="1" customWidth="1"/>
    <col min="16064" max="16064" width="9.5703125" customWidth="1"/>
    <col min="16065" max="16072" width="8.7109375" customWidth="1"/>
    <col min="16073" max="16084" width="9.140625" customWidth="1"/>
    <col min="16087" max="16087" width="9.140625" customWidth="1"/>
    <col min="16089" max="16090" width="9.140625" customWidth="1"/>
    <col min="16096" max="16096" width="9.140625" customWidth="1"/>
    <col min="16099" max="16105" width="9.140625" customWidth="1"/>
    <col min="16106" max="16106" width="10.42578125" customWidth="1"/>
    <col min="16107" max="16107" width="10" customWidth="1"/>
    <col min="16108" max="16108" width="10.140625" customWidth="1"/>
    <col min="16109" max="16109" width="10.42578125" customWidth="1"/>
    <col min="16110" max="16110" width="10" customWidth="1"/>
    <col min="16111" max="16111" width="10.140625" customWidth="1"/>
  </cols>
  <sheetData>
    <row r="1" spans="1:43" ht="18.75" customHeight="1" x14ac:dyDescent="0.25">
      <c r="A1" s="454" t="s">
        <v>57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455"/>
      <c r="T1" s="455"/>
      <c r="U1" s="455"/>
      <c r="V1" s="455"/>
      <c r="W1" s="455"/>
      <c r="X1" s="455"/>
      <c r="Y1" s="455"/>
      <c r="Z1" s="455"/>
      <c r="AA1" s="455"/>
      <c r="AB1" s="455"/>
      <c r="AC1" s="455"/>
      <c r="AD1" s="455"/>
      <c r="AE1" s="455"/>
      <c r="AF1" s="455"/>
      <c r="AG1" s="455"/>
      <c r="AH1" s="455"/>
      <c r="AI1" s="455"/>
      <c r="AJ1" s="455"/>
      <c r="AK1" s="455"/>
      <c r="AL1" s="455"/>
      <c r="AM1" s="455"/>
      <c r="AN1" s="455"/>
      <c r="AO1" s="455"/>
      <c r="AP1" s="455"/>
      <c r="AQ1" s="455"/>
    </row>
    <row r="2" spans="1:43" ht="15.75" customHeight="1" x14ac:dyDescent="0.25">
      <c r="A2" s="444"/>
      <c r="B2" s="451">
        <v>2022</v>
      </c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46">
        <v>2023</v>
      </c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7"/>
      <c r="AJ2" s="447"/>
      <c r="AK2" s="447"/>
      <c r="AL2" s="447"/>
      <c r="AM2" s="447"/>
      <c r="AN2" s="447"/>
      <c r="AO2" s="447"/>
      <c r="AP2" s="447"/>
      <c r="AQ2" s="447"/>
    </row>
    <row r="3" spans="1:43" ht="15.75" customHeight="1" x14ac:dyDescent="0.25">
      <c r="A3" s="445"/>
      <c r="B3" s="453" t="s">
        <v>4</v>
      </c>
      <c r="C3" s="453"/>
      <c r="D3" s="453"/>
      <c r="E3" s="453" t="s">
        <v>8</v>
      </c>
      <c r="F3" s="453"/>
      <c r="G3" s="453"/>
      <c r="H3" s="453" t="s">
        <v>9</v>
      </c>
      <c r="I3" s="453"/>
      <c r="J3" s="453"/>
      <c r="K3" s="453" t="s">
        <v>13</v>
      </c>
      <c r="L3" s="453"/>
      <c r="M3" s="453"/>
      <c r="N3" s="453" t="s">
        <v>14</v>
      </c>
      <c r="O3" s="453"/>
      <c r="P3" s="453"/>
      <c r="Q3" s="453" t="s">
        <v>18</v>
      </c>
      <c r="R3" s="453"/>
      <c r="S3" s="453"/>
      <c r="T3" s="453">
        <v>2022</v>
      </c>
      <c r="U3" s="453"/>
      <c r="V3" s="453"/>
      <c r="W3" s="443" t="s">
        <v>4</v>
      </c>
      <c r="X3" s="443"/>
      <c r="Y3" s="443"/>
      <c r="Z3" s="443" t="s">
        <v>8</v>
      </c>
      <c r="AA3" s="443"/>
      <c r="AB3" s="443"/>
      <c r="AC3" s="443" t="s">
        <v>9</v>
      </c>
      <c r="AD3" s="443"/>
      <c r="AE3" s="443"/>
      <c r="AF3" s="453" t="s">
        <v>13</v>
      </c>
      <c r="AG3" s="453"/>
      <c r="AH3" s="453"/>
      <c r="AI3" s="453" t="s">
        <v>14</v>
      </c>
      <c r="AJ3" s="453"/>
      <c r="AK3" s="453"/>
      <c r="AL3" s="448" t="s">
        <v>18</v>
      </c>
      <c r="AM3" s="449"/>
      <c r="AN3" s="450"/>
      <c r="AO3" s="448">
        <v>2023</v>
      </c>
      <c r="AP3" s="449"/>
      <c r="AQ3" s="450"/>
    </row>
    <row r="4" spans="1:43" x14ac:dyDescent="0.25">
      <c r="A4" s="99"/>
      <c r="B4" s="100" t="s">
        <v>58</v>
      </c>
      <c r="C4" s="100" t="s">
        <v>59</v>
      </c>
      <c r="D4" s="101" t="s">
        <v>60</v>
      </c>
      <c r="E4" s="100" t="s">
        <v>58</v>
      </c>
      <c r="F4" s="100" t="s">
        <v>59</v>
      </c>
      <c r="G4" s="101" t="s">
        <v>60</v>
      </c>
      <c r="H4" s="100" t="s">
        <v>58</v>
      </c>
      <c r="I4" s="100" t="s">
        <v>59</v>
      </c>
      <c r="J4" s="101" t="s">
        <v>60</v>
      </c>
      <c r="K4" s="100" t="s">
        <v>58</v>
      </c>
      <c r="L4" s="100" t="s">
        <v>59</v>
      </c>
      <c r="M4" s="101" t="s">
        <v>60</v>
      </c>
      <c r="N4" s="100" t="s">
        <v>58</v>
      </c>
      <c r="O4" s="100" t="s">
        <v>59</v>
      </c>
      <c r="P4" s="101" t="s">
        <v>60</v>
      </c>
      <c r="Q4" s="100" t="s">
        <v>58</v>
      </c>
      <c r="R4" s="100" t="s">
        <v>59</v>
      </c>
      <c r="S4" s="101" t="s">
        <v>60</v>
      </c>
      <c r="T4" s="100" t="s">
        <v>58</v>
      </c>
      <c r="U4" s="100" t="s">
        <v>59</v>
      </c>
      <c r="V4" s="101" t="s">
        <v>60</v>
      </c>
      <c r="W4" s="100" t="s">
        <v>58</v>
      </c>
      <c r="X4" s="100" t="s">
        <v>59</v>
      </c>
      <c r="Y4" s="101" t="s">
        <v>60</v>
      </c>
      <c r="Z4" s="100" t="s">
        <v>58</v>
      </c>
      <c r="AA4" s="100" t="s">
        <v>59</v>
      </c>
      <c r="AB4" s="101" t="s">
        <v>60</v>
      </c>
      <c r="AC4" s="100" t="s">
        <v>58</v>
      </c>
      <c r="AD4" s="100" t="s">
        <v>59</v>
      </c>
      <c r="AE4" s="101" t="s">
        <v>60</v>
      </c>
      <c r="AF4" s="100" t="s">
        <v>58</v>
      </c>
      <c r="AG4" s="100" t="s">
        <v>59</v>
      </c>
      <c r="AH4" s="101" t="s">
        <v>60</v>
      </c>
      <c r="AI4" s="100" t="s">
        <v>58</v>
      </c>
      <c r="AJ4" s="100" t="s">
        <v>59</v>
      </c>
      <c r="AK4" s="101" t="s">
        <v>60</v>
      </c>
      <c r="AL4" s="100" t="s">
        <v>58</v>
      </c>
      <c r="AM4" s="100" t="s">
        <v>59</v>
      </c>
      <c r="AN4" s="101" t="s">
        <v>60</v>
      </c>
      <c r="AO4" s="100" t="s">
        <v>58</v>
      </c>
      <c r="AP4" s="100" t="s">
        <v>59</v>
      </c>
      <c r="AQ4" s="101" t="s">
        <v>60</v>
      </c>
    </row>
    <row r="5" spans="1:43" ht="15.75" x14ac:dyDescent="0.25">
      <c r="A5" s="132" t="s">
        <v>61</v>
      </c>
      <c r="B5" s="102">
        <v>73.428060239999994</v>
      </c>
      <c r="C5" s="102">
        <v>53.408975310000002</v>
      </c>
      <c r="D5" s="103">
        <v>70.079323849999994</v>
      </c>
      <c r="E5" s="102">
        <v>40.457861629999996</v>
      </c>
      <c r="F5" s="102">
        <v>67.279540400000002</v>
      </c>
      <c r="G5" s="103">
        <v>44.944516849999999</v>
      </c>
      <c r="H5" s="102">
        <v>56.851883039999997</v>
      </c>
      <c r="I5" s="102">
        <v>60.382574339999998</v>
      </c>
      <c r="J5" s="103">
        <v>57.442487180000001</v>
      </c>
      <c r="K5" s="102">
        <v>20.2</v>
      </c>
      <c r="L5" s="102">
        <v>51.9</v>
      </c>
      <c r="M5" s="103">
        <v>25.5</v>
      </c>
      <c r="N5" s="102">
        <v>44.5</v>
      </c>
      <c r="O5" s="102">
        <v>57.5</v>
      </c>
      <c r="P5" s="103">
        <v>46.7</v>
      </c>
      <c r="Q5" s="102">
        <v>59.994635549999998</v>
      </c>
      <c r="R5" s="102">
        <v>45.98412046</v>
      </c>
      <c r="S5" s="103">
        <v>57.650995870000003</v>
      </c>
      <c r="T5" s="102">
        <v>48.417336876406502</v>
      </c>
      <c r="U5" s="102">
        <v>54.605424535605202</v>
      </c>
      <c r="V5" s="103">
        <v>49.452462829466</v>
      </c>
      <c r="W5" s="102">
        <v>72.027538051390394</v>
      </c>
      <c r="X5" s="102">
        <v>54.224039276631821</v>
      </c>
      <c r="Y5" s="102">
        <v>69.049418694981242</v>
      </c>
      <c r="Z5" s="362">
        <v>35.727680341984303</v>
      </c>
      <c r="AA5" s="363">
        <v>65.140098763438701</v>
      </c>
      <c r="AB5" s="363">
        <v>40.647707227032726</v>
      </c>
      <c r="AC5" s="362">
        <v>53.777333346661358</v>
      </c>
      <c r="AD5" s="363">
        <v>59.71222388049604</v>
      </c>
      <c r="AE5" s="363">
        <v>54.770105194520937</v>
      </c>
      <c r="AF5" s="102">
        <v>23.532378129117301</v>
      </c>
      <c r="AG5" s="102">
        <v>51.800491981686498</v>
      </c>
      <c r="AH5" s="103">
        <v>28.252622298421901</v>
      </c>
      <c r="AI5" s="102">
        <v>43.5705204910007</v>
      </c>
      <c r="AJ5" s="102">
        <v>57.045999211300099</v>
      </c>
      <c r="AK5" s="103">
        <v>45.823315131339299</v>
      </c>
      <c r="AL5" s="102">
        <v>66.031300417129003</v>
      </c>
      <c r="AM5" s="102">
        <v>62.688401126065266</v>
      </c>
      <c r="AN5" s="103">
        <v>65.475132747191495</v>
      </c>
      <c r="AO5" s="102">
        <v>49.256417123812987</v>
      </c>
      <c r="AP5" s="102">
        <v>58.468193666528599</v>
      </c>
      <c r="AQ5" s="103">
        <v>50.794542719502147</v>
      </c>
    </row>
    <row r="6" spans="1:43" ht="15.75" x14ac:dyDescent="0.25">
      <c r="A6" s="66" t="s">
        <v>62</v>
      </c>
      <c r="B6" s="102">
        <v>71.759368879999997</v>
      </c>
      <c r="C6" s="102">
        <v>48.11479731</v>
      </c>
      <c r="D6" s="103">
        <v>56.063506689999997</v>
      </c>
      <c r="E6" s="102">
        <v>38.770066059999998</v>
      </c>
      <c r="F6" s="102">
        <v>68.418469340000001</v>
      </c>
      <c r="G6" s="103">
        <v>58.451422979999997</v>
      </c>
      <c r="H6" s="102">
        <v>55.173586800000002</v>
      </c>
      <c r="I6" s="102">
        <v>58.3227208237697</v>
      </c>
      <c r="J6" s="103">
        <v>57.264061289771199</v>
      </c>
      <c r="K6" s="102">
        <v>31.3</v>
      </c>
      <c r="L6" s="102">
        <v>45.5</v>
      </c>
      <c r="M6" s="103">
        <v>40.700000000000003</v>
      </c>
      <c r="N6" s="102">
        <v>47.1</v>
      </c>
      <c r="O6" s="102">
        <v>54</v>
      </c>
      <c r="P6" s="103">
        <v>51.7</v>
      </c>
      <c r="Q6" s="102">
        <v>55.319736339999999</v>
      </c>
      <c r="R6" s="102">
        <v>39.976928469999997</v>
      </c>
      <c r="S6" s="103">
        <v>45.139806849999999</v>
      </c>
      <c r="T6" s="102">
        <v>49.185064456947202</v>
      </c>
      <c r="U6" s="102">
        <v>50.478650795775202</v>
      </c>
      <c r="V6" s="103">
        <v>50.043673200868199</v>
      </c>
      <c r="W6" s="102">
        <v>70.966717427248682</v>
      </c>
      <c r="X6" s="102">
        <v>41.570194772429112</v>
      </c>
      <c r="Y6" s="102">
        <v>51.481123542265941</v>
      </c>
      <c r="Z6" s="364">
        <v>40.142380461800101</v>
      </c>
      <c r="AA6" s="363">
        <v>60.754587404723651</v>
      </c>
      <c r="AB6" s="363">
        <v>53.805258152443578</v>
      </c>
      <c r="AC6" s="364">
        <v>55.469398842409888</v>
      </c>
      <c r="AD6" s="363">
        <v>51.215386648334096</v>
      </c>
      <c r="AE6" s="363">
        <v>52.649611108708839</v>
      </c>
      <c r="AF6" s="102">
        <v>32.747632472826098</v>
      </c>
      <c r="AG6" s="102">
        <v>55.854760083060199</v>
      </c>
      <c r="AH6" s="103">
        <v>48.064277565461701</v>
      </c>
      <c r="AI6" s="102">
        <v>47.812246805773597</v>
      </c>
      <c r="AJ6" s="102">
        <v>52.778838501794901</v>
      </c>
      <c r="AK6" s="103">
        <v>51.104370500728102</v>
      </c>
      <c r="AL6" s="102">
        <v>66.778284970238104</v>
      </c>
      <c r="AM6" s="102">
        <v>62.640225947425932</v>
      </c>
      <c r="AN6" s="103">
        <v>64.035357225436059</v>
      </c>
      <c r="AO6" s="102">
        <v>52.592727658186568</v>
      </c>
      <c r="AP6" s="102">
        <v>55.264448488090942</v>
      </c>
      <c r="AQ6" s="103">
        <v>54.363687702572307</v>
      </c>
    </row>
    <row r="7" spans="1:43" ht="15.75" x14ac:dyDescent="0.25">
      <c r="A7" s="66" t="s">
        <v>63</v>
      </c>
      <c r="B7" s="104">
        <v>34.992288639999998</v>
      </c>
      <c r="C7" s="104">
        <v>51.291844169999997</v>
      </c>
      <c r="D7" s="105">
        <v>49.252071729999997</v>
      </c>
      <c r="E7" s="104">
        <v>18.110038620000001</v>
      </c>
      <c r="F7" s="104">
        <v>56.760031789999999</v>
      </c>
      <c r="G7" s="105">
        <v>51.92326242</v>
      </c>
      <c r="H7" s="104">
        <v>26.5045275842742</v>
      </c>
      <c r="I7" s="104">
        <v>54.041043477548797</v>
      </c>
      <c r="J7" s="105">
        <v>50.595046059053097</v>
      </c>
      <c r="K7" s="104">
        <v>8.4</v>
      </c>
      <c r="L7" s="104">
        <v>52.5</v>
      </c>
      <c r="M7" s="105">
        <v>47</v>
      </c>
      <c r="N7" s="104">
        <v>20.399999999999999</v>
      </c>
      <c r="O7" s="104">
        <v>53.5</v>
      </c>
      <c r="P7" s="105">
        <v>49.4</v>
      </c>
      <c r="Q7" s="104">
        <v>32.217956246061803</v>
      </c>
      <c r="R7" s="104">
        <v>46.9040771295845</v>
      </c>
      <c r="S7" s="105">
        <v>45.074179625272102</v>
      </c>
      <c r="T7" s="104">
        <v>23.379581099860999</v>
      </c>
      <c r="U7" s="104">
        <v>51.853535900797901</v>
      </c>
      <c r="V7" s="105">
        <v>48.2942147041094</v>
      </c>
      <c r="W7" s="102">
        <v>40.558487117552339</v>
      </c>
      <c r="X7" s="102">
        <v>46.168895300864328</v>
      </c>
      <c r="Y7" s="102">
        <v>45.469835827349094</v>
      </c>
      <c r="Z7" s="365">
        <v>17.889759913999047</v>
      </c>
      <c r="AA7" s="363">
        <v>50.551354341304823</v>
      </c>
      <c r="AB7" s="363">
        <v>46.478406857327379</v>
      </c>
      <c r="AC7" s="364">
        <v>29.16150272239571</v>
      </c>
      <c r="AD7" s="363">
        <v>48.348725066064823</v>
      </c>
      <c r="AE7" s="363">
        <v>45.957988222766758</v>
      </c>
      <c r="AF7" s="104">
        <v>8.0980974322621293</v>
      </c>
      <c r="AG7" s="104">
        <v>34.779903916783503</v>
      </c>
      <c r="AH7" s="105">
        <v>31.455338397828001</v>
      </c>
      <c r="AI7" s="104">
        <v>22.063212294951398</v>
      </c>
      <c r="AJ7" s="104">
        <v>43.776082041398602</v>
      </c>
      <c r="AK7" s="105">
        <v>41.070648355021802</v>
      </c>
      <c r="AL7" s="104">
        <v>31.342516146817896</v>
      </c>
      <c r="AM7" s="104">
        <v>48.80761790084501</v>
      </c>
      <c r="AN7" s="105">
        <v>46.634733352195177</v>
      </c>
      <c r="AO7" s="104">
        <v>24.386347925352396</v>
      </c>
      <c r="AP7" s="104">
        <v>45.045938857440845</v>
      </c>
      <c r="AQ7" s="105">
        <v>42.472721847572039</v>
      </c>
    </row>
    <row r="8" spans="1:43" ht="15.75" x14ac:dyDescent="0.25">
      <c r="A8" s="133" t="s">
        <v>84</v>
      </c>
      <c r="B8" s="135">
        <v>71.120520619999994</v>
      </c>
      <c r="C8" s="135">
        <v>51.201875620000003</v>
      </c>
      <c r="D8" s="136">
        <v>62.842080000000003</v>
      </c>
      <c r="E8" s="135">
        <v>39.066369860000002</v>
      </c>
      <c r="F8" s="135">
        <v>61.602693129999999</v>
      </c>
      <c r="G8" s="136">
        <v>48.432750665734098</v>
      </c>
      <c r="H8" s="135">
        <v>55.0048978673316</v>
      </c>
      <c r="I8" s="135">
        <v>56.431015920587498</v>
      </c>
      <c r="J8" s="136">
        <v>55.597610555871299</v>
      </c>
      <c r="K8" s="135">
        <v>20.3</v>
      </c>
      <c r="L8" s="135">
        <v>51</v>
      </c>
      <c r="M8" s="136">
        <v>33.1</v>
      </c>
      <c r="N8" s="135">
        <v>43.3</v>
      </c>
      <c r="O8" s="135">
        <v>54.6</v>
      </c>
      <c r="P8" s="136">
        <v>48</v>
      </c>
      <c r="Q8" s="135">
        <v>58.086216550000003</v>
      </c>
      <c r="R8" s="135">
        <v>45.347787609560299</v>
      </c>
      <c r="S8" s="136">
        <v>52.784216455482898</v>
      </c>
      <c r="T8" s="135">
        <v>47.042917611238799</v>
      </c>
      <c r="U8" s="135">
        <v>52.267370103550299</v>
      </c>
      <c r="V8" s="136">
        <v>49.2150870661509</v>
      </c>
      <c r="W8" s="135">
        <v>70.159455371449283</v>
      </c>
      <c r="X8" s="135">
        <v>47.271757406891965</v>
      </c>
      <c r="Y8" s="135">
        <v>60.636195604851061</v>
      </c>
      <c r="Z8" s="135">
        <v>35.016981032479357</v>
      </c>
      <c r="AA8" s="135">
        <v>56.101102874139656</v>
      </c>
      <c r="AB8" s="135">
        <v>43.787133138371445</v>
      </c>
      <c r="AC8" s="135">
        <v>52.491139543569389</v>
      </c>
      <c r="AD8" s="135">
        <v>51.696154494042581</v>
      </c>
      <c r="AE8" s="135">
        <v>52.160357079167355</v>
      </c>
      <c r="AF8" s="135">
        <v>23.2924342181947</v>
      </c>
      <c r="AG8" s="135">
        <v>43.007891026891897</v>
      </c>
      <c r="AH8" s="136">
        <v>31.4868705265527</v>
      </c>
      <c r="AI8" s="135">
        <v>42.639159755093502</v>
      </c>
      <c r="AJ8" s="135">
        <v>48.768241530753698</v>
      </c>
      <c r="AK8" s="136">
        <v>45.188454537304096</v>
      </c>
      <c r="AL8" s="135">
        <v>64.116037331389776</v>
      </c>
      <c r="AM8" s="135">
        <v>54.869409988681525</v>
      </c>
      <c r="AN8" s="136">
        <v>60.279237503746394</v>
      </c>
      <c r="AO8" s="135">
        <v>48.072124446665114</v>
      </c>
      <c r="AP8" s="135">
        <v>50.307184322203803</v>
      </c>
      <c r="AQ8" s="136">
        <v>49.001201066149065</v>
      </c>
    </row>
    <row r="9" spans="1:43" ht="15.75" x14ac:dyDescent="0.25">
      <c r="A9" s="134" t="s">
        <v>90</v>
      </c>
      <c r="B9" s="100">
        <v>29.25</v>
      </c>
      <c r="C9" s="131" t="s">
        <v>56</v>
      </c>
      <c r="D9" s="131" t="s">
        <v>56</v>
      </c>
      <c r="E9" s="169">
        <v>13.03</v>
      </c>
      <c r="F9" s="131" t="s">
        <v>56</v>
      </c>
      <c r="G9" s="131" t="s">
        <v>56</v>
      </c>
      <c r="H9" s="300">
        <v>22.7</v>
      </c>
      <c r="I9" s="131"/>
      <c r="J9" s="107"/>
      <c r="K9" s="106">
        <v>0</v>
      </c>
      <c r="L9" s="131"/>
      <c r="M9" s="107"/>
      <c r="N9" s="169">
        <v>12.55</v>
      </c>
      <c r="O9" s="131"/>
      <c r="P9" s="107"/>
      <c r="Q9" s="169">
        <v>11.65</v>
      </c>
      <c r="R9" s="131"/>
      <c r="S9" s="107"/>
      <c r="T9" s="169">
        <v>12.33</v>
      </c>
      <c r="U9" s="131"/>
      <c r="V9" s="107"/>
      <c r="W9" s="323">
        <v>27.8</v>
      </c>
      <c r="X9" s="100"/>
      <c r="Y9" s="100"/>
      <c r="Z9" s="366">
        <v>11.62</v>
      </c>
      <c r="AA9" s="360"/>
      <c r="AB9" s="360"/>
      <c r="AC9" s="361">
        <v>21.25</v>
      </c>
      <c r="AD9" s="360"/>
      <c r="AE9" s="360"/>
      <c r="AF9" s="106">
        <v>0</v>
      </c>
      <c r="AG9" s="131"/>
      <c r="AH9" s="107"/>
      <c r="AI9" s="169">
        <v>11.72</v>
      </c>
      <c r="AJ9" s="131"/>
      <c r="AK9" s="107"/>
      <c r="AL9" s="410">
        <v>11.32</v>
      </c>
      <c r="AM9" s="360"/>
      <c r="AN9" s="360"/>
      <c r="AO9" s="360">
        <v>11.62</v>
      </c>
      <c r="AP9" s="360"/>
      <c r="AQ9" s="100"/>
    </row>
    <row r="11" spans="1:43" x14ac:dyDescent="0.25">
      <c r="B11" s="108"/>
      <c r="C11" s="108"/>
      <c r="E11" s="108"/>
      <c r="F11" s="108"/>
      <c r="K11" s="108"/>
      <c r="L11" s="108"/>
      <c r="N11" s="108"/>
      <c r="O11" s="108"/>
    </row>
    <row r="22" spans="29:29" x14ac:dyDescent="0.25">
      <c r="AC22" s="333"/>
    </row>
  </sheetData>
  <mergeCells count="18">
    <mergeCell ref="A1:AQ1"/>
    <mergeCell ref="AF3:AH3"/>
    <mergeCell ref="AI3:AK3"/>
    <mergeCell ref="Z3:AB3"/>
    <mergeCell ref="AC3:AE3"/>
    <mergeCell ref="AL3:AN3"/>
    <mergeCell ref="W3:Y3"/>
    <mergeCell ref="A2:A3"/>
    <mergeCell ref="W2:AQ2"/>
    <mergeCell ref="AO3:AQ3"/>
    <mergeCell ref="B2:V2"/>
    <mergeCell ref="B3:D3"/>
    <mergeCell ref="H3:J3"/>
    <mergeCell ref="K3:M3"/>
    <mergeCell ref="N3:P3"/>
    <mergeCell ref="Q3:S3"/>
    <mergeCell ref="T3:V3"/>
    <mergeCell ref="E3:G3"/>
  </mergeCells>
  <pageMargins left="0.25" right="0.25" top="0.75" bottom="0.75" header="0.3" footer="0.3"/>
  <pageSetup paperSize="9" scale="2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zoomScale="55" zoomScaleNormal="5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G11" sqref="G11"/>
    </sheetView>
  </sheetViews>
  <sheetFormatPr defaultRowHeight="15" x14ac:dyDescent="0.25"/>
  <cols>
    <col min="1" max="1" width="42" customWidth="1"/>
    <col min="2" max="7" width="11.7109375" style="167" customWidth="1"/>
    <col min="8" max="15" width="11.85546875" style="167" customWidth="1"/>
    <col min="218" max="218" width="27" customWidth="1"/>
    <col min="219" max="231" width="11.7109375" customWidth="1"/>
    <col min="232" max="232" width="11.85546875" customWidth="1"/>
    <col min="233" max="234" width="12.7109375" customWidth="1"/>
    <col min="235" max="235" width="11.42578125" customWidth="1"/>
    <col min="236" max="236" width="11.85546875" customWidth="1"/>
    <col min="474" max="474" width="27" customWidth="1"/>
    <col min="475" max="487" width="11.7109375" customWidth="1"/>
    <col min="488" max="488" width="11.85546875" customWidth="1"/>
    <col min="489" max="490" width="12.7109375" customWidth="1"/>
    <col min="491" max="491" width="11.42578125" customWidth="1"/>
    <col min="492" max="492" width="11.85546875" customWidth="1"/>
    <col min="730" max="730" width="27" customWidth="1"/>
    <col min="731" max="743" width="11.7109375" customWidth="1"/>
    <col min="744" max="744" width="11.85546875" customWidth="1"/>
    <col min="745" max="746" width="12.7109375" customWidth="1"/>
    <col min="747" max="747" width="11.42578125" customWidth="1"/>
    <col min="748" max="748" width="11.85546875" customWidth="1"/>
    <col min="986" max="986" width="27" customWidth="1"/>
    <col min="987" max="999" width="11.7109375" customWidth="1"/>
    <col min="1000" max="1000" width="11.85546875" customWidth="1"/>
    <col min="1001" max="1002" width="12.7109375" customWidth="1"/>
    <col min="1003" max="1003" width="11.42578125" customWidth="1"/>
    <col min="1004" max="1004" width="11.85546875" customWidth="1"/>
    <col min="1242" max="1242" width="27" customWidth="1"/>
    <col min="1243" max="1255" width="11.7109375" customWidth="1"/>
    <col min="1256" max="1256" width="11.85546875" customWidth="1"/>
    <col min="1257" max="1258" width="12.7109375" customWidth="1"/>
    <col min="1259" max="1259" width="11.42578125" customWidth="1"/>
    <col min="1260" max="1260" width="11.85546875" customWidth="1"/>
    <col min="1498" max="1498" width="27" customWidth="1"/>
    <col min="1499" max="1511" width="11.7109375" customWidth="1"/>
    <col min="1512" max="1512" width="11.85546875" customWidth="1"/>
    <col min="1513" max="1514" width="12.7109375" customWidth="1"/>
    <col min="1515" max="1515" width="11.42578125" customWidth="1"/>
    <col min="1516" max="1516" width="11.85546875" customWidth="1"/>
    <col min="1754" max="1754" width="27" customWidth="1"/>
    <col min="1755" max="1767" width="11.7109375" customWidth="1"/>
    <col min="1768" max="1768" width="11.85546875" customWidth="1"/>
    <col min="1769" max="1770" width="12.7109375" customWidth="1"/>
    <col min="1771" max="1771" width="11.42578125" customWidth="1"/>
    <col min="1772" max="1772" width="11.85546875" customWidth="1"/>
    <col min="2010" max="2010" width="27" customWidth="1"/>
    <col min="2011" max="2023" width="11.7109375" customWidth="1"/>
    <col min="2024" max="2024" width="11.85546875" customWidth="1"/>
    <col min="2025" max="2026" width="12.7109375" customWidth="1"/>
    <col min="2027" max="2027" width="11.42578125" customWidth="1"/>
    <col min="2028" max="2028" width="11.85546875" customWidth="1"/>
    <col min="2266" max="2266" width="27" customWidth="1"/>
    <col min="2267" max="2279" width="11.7109375" customWidth="1"/>
    <col min="2280" max="2280" width="11.85546875" customWidth="1"/>
    <col min="2281" max="2282" width="12.7109375" customWidth="1"/>
    <col min="2283" max="2283" width="11.42578125" customWidth="1"/>
    <col min="2284" max="2284" width="11.85546875" customWidth="1"/>
    <col min="2522" max="2522" width="27" customWidth="1"/>
    <col min="2523" max="2535" width="11.7109375" customWidth="1"/>
    <col min="2536" max="2536" width="11.85546875" customWidth="1"/>
    <col min="2537" max="2538" width="12.7109375" customWidth="1"/>
    <col min="2539" max="2539" width="11.42578125" customWidth="1"/>
    <col min="2540" max="2540" width="11.85546875" customWidth="1"/>
    <col min="2778" max="2778" width="27" customWidth="1"/>
    <col min="2779" max="2791" width="11.7109375" customWidth="1"/>
    <col min="2792" max="2792" width="11.85546875" customWidth="1"/>
    <col min="2793" max="2794" width="12.7109375" customWidth="1"/>
    <col min="2795" max="2795" width="11.42578125" customWidth="1"/>
    <col min="2796" max="2796" width="11.85546875" customWidth="1"/>
    <col min="3034" max="3034" width="27" customWidth="1"/>
    <col min="3035" max="3047" width="11.7109375" customWidth="1"/>
    <col min="3048" max="3048" width="11.85546875" customWidth="1"/>
    <col min="3049" max="3050" width="12.7109375" customWidth="1"/>
    <col min="3051" max="3051" width="11.42578125" customWidth="1"/>
    <col min="3052" max="3052" width="11.85546875" customWidth="1"/>
    <col min="3290" max="3290" width="27" customWidth="1"/>
    <col min="3291" max="3303" width="11.7109375" customWidth="1"/>
    <col min="3304" max="3304" width="11.85546875" customWidth="1"/>
    <col min="3305" max="3306" width="12.7109375" customWidth="1"/>
    <col min="3307" max="3307" width="11.42578125" customWidth="1"/>
    <col min="3308" max="3308" width="11.85546875" customWidth="1"/>
    <col min="3546" max="3546" width="27" customWidth="1"/>
    <col min="3547" max="3559" width="11.7109375" customWidth="1"/>
    <col min="3560" max="3560" width="11.85546875" customWidth="1"/>
    <col min="3561" max="3562" width="12.7109375" customWidth="1"/>
    <col min="3563" max="3563" width="11.42578125" customWidth="1"/>
    <col min="3564" max="3564" width="11.85546875" customWidth="1"/>
    <col min="3802" max="3802" width="27" customWidth="1"/>
    <col min="3803" max="3815" width="11.7109375" customWidth="1"/>
    <col min="3816" max="3816" width="11.85546875" customWidth="1"/>
    <col min="3817" max="3818" width="12.7109375" customWidth="1"/>
    <col min="3819" max="3819" width="11.42578125" customWidth="1"/>
    <col min="3820" max="3820" width="11.85546875" customWidth="1"/>
    <col min="4058" max="4058" width="27" customWidth="1"/>
    <col min="4059" max="4071" width="11.7109375" customWidth="1"/>
    <col min="4072" max="4072" width="11.85546875" customWidth="1"/>
    <col min="4073" max="4074" width="12.7109375" customWidth="1"/>
    <col min="4075" max="4075" width="11.42578125" customWidth="1"/>
    <col min="4076" max="4076" width="11.85546875" customWidth="1"/>
    <col min="4314" max="4314" width="27" customWidth="1"/>
    <col min="4315" max="4327" width="11.7109375" customWidth="1"/>
    <col min="4328" max="4328" width="11.85546875" customWidth="1"/>
    <col min="4329" max="4330" width="12.7109375" customWidth="1"/>
    <col min="4331" max="4331" width="11.42578125" customWidth="1"/>
    <col min="4332" max="4332" width="11.85546875" customWidth="1"/>
    <col min="4570" max="4570" width="27" customWidth="1"/>
    <col min="4571" max="4583" width="11.7109375" customWidth="1"/>
    <col min="4584" max="4584" width="11.85546875" customWidth="1"/>
    <col min="4585" max="4586" width="12.7109375" customWidth="1"/>
    <col min="4587" max="4587" width="11.42578125" customWidth="1"/>
    <col min="4588" max="4588" width="11.85546875" customWidth="1"/>
    <col min="4826" max="4826" width="27" customWidth="1"/>
    <col min="4827" max="4839" width="11.7109375" customWidth="1"/>
    <col min="4840" max="4840" width="11.85546875" customWidth="1"/>
    <col min="4841" max="4842" width="12.7109375" customWidth="1"/>
    <col min="4843" max="4843" width="11.42578125" customWidth="1"/>
    <col min="4844" max="4844" width="11.85546875" customWidth="1"/>
    <col min="5082" max="5082" width="27" customWidth="1"/>
    <col min="5083" max="5095" width="11.7109375" customWidth="1"/>
    <col min="5096" max="5096" width="11.85546875" customWidth="1"/>
    <col min="5097" max="5098" width="12.7109375" customWidth="1"/>
    <col min="5099" max="5099" width="11.42578125" customWidth="1"/>
    <col min="5100" max="5100" width="11.85546875" customWidth="1"/>
    <col min="5338" max="5338" width="27" customWidth="1"/>
    <col min="5339" max="5351" width="11.7109375" customWidth="1"/>
    <col min="5352" max="5352" width="11.85546875" customWidth="1"/>
    <col min="5353" max="5354" width="12.7109375" customWidth="1"/>
    <col min="5355" max="5355" width="11.42578125" customWidth="1"/>
    <col min="5356" max="5356" width="11.85546875" customWidth="1"/>
    <col min="5594" max="5594" width="27" customWidth="1"/>
    <col min="5595" max="5607" width="11.7109375" customWidth="1"/>
    <col min="5608" max="5608" width="11.85546875" customWidth="1"/>
    <col min="5609" max="5610" width="12.7109375" customWidth="1"/>
    <col min="5611" max="5611" width="11.42578125" customWidth="1"/>
    <col min="5612" max="5612" width="11.85546875" customWidth="1"/>
    <col min="5850" max="5850" width="27" customWidth="1"/>
    <col min="5851" max="5863" width="11.7109375" customWidth="1"/>
    <col min="5864" max="5864" width="11.85546875" customWidth="1"/>
    <col min="5865" max="5866" width="12.7109375" customWidth="1"/>
    <col min="5867" max="5867" width="11.42578125" customWidth="1"/>
    <col min="5868" max="5868" width="11.85546875" customWidth="1"/>
    <col min="6106" max="6106" width="27" customWidth="1"/>
    <col min="6107" max="6119" width="11.7109375" customWidth="1"/>
    <col min="6120" max="6120" width="11.85546875" customWidth="1"/>
    <col min="6121" max="6122" width="12.7109375" customWidth="1"/>
    <col min="6123" max="6123" width="11.42578125" customWidth="1"/>
    <col min="6124" max="6124" width="11.85546875" customWidth="1"/>
    <col min="6362" max="6362" width="27" customWidth="1"/>
    <col min="6363" max="6375" width="11.7109375" customWidth="1"/>
    <col min="6376" max="6376" width="11.85546875" customWidth="1"/>
    <col min="6377" max="6378" width="12.7109375" customWidth="1"/>
    <col min="6379" max="6379" width="11.42578125" customWidth="1"/>
    <col min="6380" max="6380" width="11.85546875" customWidth="1"/>
    <col min="6618" max="6618" width="27" customWidth="1"/>
    <col min="6619" max="6631" width="11.7109375" customWidth="1"/>
    <col min="6632" max="6632" width="11.85546875" customWidth="1"/>
    <col min="6633" max="6634" width="12.7109375" customWidth="1"/>
    <col min="6635" max="6635" width="11.42578125" customWidth="1"/>
    <col min="6636" max="6636" width="11.85546875" customWidth="1"/>
    <col min="6874" max="6874" width="27" customWidth="1"/>
    <col min="6875" max="6887" width="11.7109375" customWidth="1"/>
    <col min="6888" max="6888" width="11.85546875" customWidth="1"/>
    <col min="6889" max="6890" width="12.7109375" customWidth="1"/>
    <col min="6891" max="6891" width="11.42578125" customWidth="1"/>
    <col min="6892" max="6892" width="11.85546875" customWidth="1"/>
    <col min="7130" max="7130" width="27" customWidth="1"/>
    <col min="7131" max="7143" width="11.7109375" customWidth="1"/>
    <col min="7144" max="7144" width="11.85546875" customWidth="1"/>
    <col min="7145" max="7146" width="12.7109375" customWidth="1"/>
    <col min="7147" max="7147" width="11.42578125" customWidth="1"/>
    <col min="7148" max="7148" width="11.85546875" customWidth="1"/>
    <col min="7386" max="7386" width="27" customWidth="1"/>
    <col min="7387" max="7399" width="11.7109375" customWidth="1"/>
    <col min="7400" max="7400" width="11.85546875" customWidth="1"/>
    <col min="7401" max="7402" width="12.7109375" customWidth="1"/>
    <col min="7403" max="7403" width="11.42578125" customWidth="1"/>
    <col min="7404" max="7404" width="11.85546875" customWidth="1"/>
    <col min="7642" max="7642" width="27" customWidth="1"/>
    <col min="7643" max="7655" width="11.7109375" customWidth="1"/>
    <col min="7656" max="7656" width="11.85546875" customWidth="1"/>
    <col min="7657" max="7658" width="12.7109375" customWidth="1"/>
    <col min="7659" max="7659" width="11.42578125" customWidth="1"/>
    <col min="7660" max="7660" width="11.85546875" customWidth="1"/>
    <col min="7898" max="7898" width="27" customWidth="1"/>
    <col min="7899" max="7911" width="11.7109375" customWidth="1"/>
    <col min="7912" max="7912" width="11.85546875" customWidth="1"/>
    <col min="7913" max="7914" width="12.7109375" customWidth="1"/>
    <col min="7915" max="7915" width="11.42578125" customWidth="1"/>
    <col min="7916" max="7916" width="11.85546875" customWidth="1"/>
    <col min="8154" max="8154" width="27" customWidth="1"/>
    <col min="8155" max="8167" width="11.7109375" customWidth="1"/>
    <col min="8168" max="8168" width="11.85546875" customWidth="1"/>
    <col min="8169" max="8170" width="12.7109375" customWidth="1"/>
    <col min="8171" max="8171" width="11.42578125" customWidth="1"/>
    <col min="8172" max="8172" width="11.85546875" customWidth="1"/>
    <col min="8410" max="8410" width="27" customWidth="1"/>
    <col min="8411" max="8423" width="11.7109375" customWidth="1"/>
    <col min="8424" max="8424" width="11.85546875" customWidth="1"/>
    <col min="8425" max="8426" width="12.7109375" customWidth="1"/>
    <col min="8427" max="8427" width="11.42578125" customWidth="1"/>
    <col min="8428" max="8428" width="11.85546875" customWidth="1"/>
    <col min="8666" max="8666" width="27" customWidth="1"/>
    <col min="8667" max="8679" width="11.7109375" customWidth="1"/>
    <col min="8680" max="8680" width="11.85546875" customWidth="1"/>
    <col min="8681" max="8682" width="12.7109375" customWidth="1"/>
    <col min="8683" max="8683" width="11.42578125" customWidth="1"/>
    <col min="8684" max="8684" width="11.85546875" customWidth="1"/>
    <col min="8922" max="8922" width="27" customWidth="1"/>
    <col min="8923" max="8935" width="11.7109375" customWidth="1"/>
    <col min="8936" max="8936" width="11.85546875" customWidth="1"/>
    <col min="8937" max="8938" width="12.7109375" customWidth="1"/>
    <col min="8939" max="8939" width="11.42578125" customWidth="1"/>
    <col min="8940" max="8940" width="11.85546875" customWidth="1"/>
    <col min="9178" max="9178" width="27" customWidth="1"/>
    <col min="9179" max="9191" width="11.7109375" customWidth="1"/>
    <col min="9192" max="9192" width="11.85546875" customWidth="1"/>
    <col min="9193" max="9194" width="12.7109375" customWidth="1"/>
    <col min="9195" max="9195" width="11.42578125" customWidth="1"/>
    <col min="9196" max="9196" width="11.85546875" customWidth="1"/>
    <col min="9434" max="9434" width="27" customWidth="1"/>
    <col min="9435" max="9447" width="11.7109375" customWidth="1"/>
    <col min="9448" max="9448" width="11.85546875" customWidth="1"/>
    <col min="9449" max="9450" width="12.7109375" customWidth="1"/>
    <col min="9451" max="9451" width="11.42578125" customWidth="1"/>
    <col min="9452" max="9452" width="11.85546875" customWidth="1"/>
    <col min="9690" max="9690" width="27" customWidth="1"/>
    <col min="9691" max="9703" width="11.7109375" customWidth="1"/>
    <col min="9704" max="9704" width="11.85546875" customWidth="1"/>
    <col min="9705" max="9706" width="12.7109375" customWidth="1"/>
    <col min="9707" max="9707" width="11.42578125" customWidth="1"/>
    <col min="9708" max="9708" width="11.85546875" customWidth="1"/>
    <col min="9946" max="9946" width="27" customWidth="1"/>
    <col min="9947" max="9959" width="11.7109375" customWidth="1"/>
    <col min="9960" max="9960" width="11.85546875" customWidth="1"/>
    <col min="9961" max="9962" width="12.7109375" customWidth="1"/>
    <col min="9963" max="9963" width="11.42578125" customWidth="1"/>
    <col min="9964" max="9964" width="11.85546875" customWidth="1"/>
    <col min="10202" max="10202" width="27" customWidth="1"/>
    <col min="10203" max="10215" width="11.7109375" customWidth="1"/>
    <col min="10216" max="10216" width="11.85546875" customWidth="1"/>
    <col min="10217" max="10218" width="12.7109375" customWidth="1"/>
    <col min="10219" max="10219" width="11.42578125" customWidth="1"/>
    <col min="10220" max="10220" width="11.85546875" customWidth="1"/>
    <col min="10458" max="10458" width="27" customWidth="1"/>
    <col min="10459" max="10471" width="11.7109375" customWidth="1"/>
    <col min="10472" max="10472" width="11.85546875" customWidth="1"/>
    <col min="10473" max="10474" width="12.7109375" customWidth="1"/>
    <col min="10475" max="10475" width="11.42578125" customWidth="1"/>
    <col min="10476" max="10476" width="11.85546875" customWidth="1"/>
    <col min="10714" max="10714" width="27" customWidth="1"/>
    <col min="10715" max="10727" width="11.7109375" customWidth="1"/>
    <col min="10728" max="10728" width="11.85546875" customWidth="1"/>
    <col min="10729" max="10730" width="12.7109375" customWidth="1"/>
    <col min="10731" max="10731" width="11.42578125" customWidth="1"/>
    <col min="10732" max="10732" width="11.85546875" customWidth="1"/>
    <col min="10970" max="10970" width="27" customWidth="1"/>
    <col min="10971" max="10983" width="11.7109375" customWidth="1"/>
    <col min="10984" max="10984" width="11.85546875" customWidth="1"/>
    <col min="10985" max="10986" width="12.7109375" customWidth="1"/>
    <col min="10987" max="10987" width="11.42578125" customWidth="1"/>
    <col min="10988" max="10988" width="11.85546875" customWidth="1"/>
    <col min="11226" max="11226" width="27" customWidth="1"/>
    <col min="11227" max="11239" width="11.7109375" customWidth="1"/>
    <col min="11240" max="11240" width="11.85546875" customWidth="1"/>
    <col min="11241" max="11242" width="12.7109375" customWidth="1"/>
    <col min="11243" max="11243" width="11.42578125" customWidth="1"/>
    <col min="11244" max="11244" width="11.85546875" customWidth="1"/>
    <col min="11482" max="11482" width="27" customWidth="1"/>
    <col min="11483" max="11495" width="11.7109375" customWidth="1"/>
    <col min="11496" max="11496" width="11.85546875" customWidth="1"/>
    <col min="11497" max="11498" width="12.7109375" customWidth="1"/>
    <col min="11499" max="11499" width="11.42578125" customWidth="1"/>
    <col min="11500" max="11500" width="11.85546875" customWidth="1"/>
    <col min="11738" max="11738" width="27" customWidth="1"/>
    <col min="11739" max="11751" width="11.7109375" customWidth="1"/>
    <col min="11752" max="11752" width="11.85546875" customWidth="1"/>
    <col min="11753" max="11754" width="12.7109375" customWidth="1"/>
    <col min="11755" max="11755" width="11.42578125" customWidth="1"/>
    <col min="11756" max="11756" width="11.85546875" customWidth="1"/>
    <col min="11994" max="11994" width="27" customWidth="1"/>
    <col min="11995" max="12007" width="11.7109375" customWidth="1"/>
    <col min="12008" max="12008" width="11.85546875" customWidth="1"/>
    <col min="12009" max="12010" width="12.7109375" customWidth="1"/>
    <col min="12011" max="12011" width="11.42578125" customWidth="1"/>
    <col min="12012" max="12012" width="11.85546875" customWidth="1"/>
    <col min="12250" max="12250" width="27" customWidth="1"/>
    <col min="12251" max="12263" width="11.7109375" customWidth="1"/>
    <col min="12264" max="12264" width="11.85546875" customWidth="1"/>
    <col min="12265" max="12266" width="12.7109375" customWidth="1"/>
    <col min="12267" max="12267" width="11.42578125" customWidth="1"/>
    <col min="12268" max="12268" width="11.85546875" customWidth="1"/>
    <col min="12506" max="12506" width="27" customWidth="1"/>
    <col min="12507" max="12519" width="11.7109375" customWidth="1"/>
    <col min="12520" max="12520" width="11.85546875" customWidth="1"/>
    <col min="12521" max="12522" width="12.7109375" customWidth="1"/>
    <col min="12523" max="12523" width="11.42578125" customWidth="1"/>
    <col min="12524" max="12524" width="11.85546875" customWidth="1"/>
    <col min="12762" max="12762" width="27" customWidth="1"/>
    <col min="12763" max="12775" width="11.7109375" customWidth="1"/>
    <col min="12776" max="12776" width="11.85546875" customWidth="1"/>
    <col min="12777" max="12778" width="12.7109375" customWidth="1"/>
    <col min="12779" max="12779" width="11.42578125" customWidth="1"/>
    <col min="12780" max="12780" width="11.85546875" customWidth="1"/>
    <col min="13018" max="13018" width="27" customWidth="1"/>
    <col min="13019" max="13031" width="11.7109375" customWidth="1"/>
    <col min="13032" max="13032" width="11.85546875" customWidth="1"/>
    <col min="13033" max="13034" width="12.7109375" customWidth="1"/>
    <col min="13035" max="13035" width="11.42578125" customWidth="1"/>
    <col min="13036" max="13036" width="11.85546875" customWidth="1"/>
    <col min="13274" max="13274" width="27" customWidth="1"/>
    <col min="13275" max="13287" width="11.7109375" customWidth="1"/>
    <col min="13288" max="13288" width="11.85546875" customWidth="1"/>
    <col min="13289" max="13290" width="12.7109375" customWidth="1"/>
    <col min="13291" max="13291" width="11.42578125" customWidth="1"/>
    <col min="13292" max="13292" width="11.85546875" customWidth="1"/>
    <col min="13530" max="13530" width="27" customWidth="1"/>
    <col min="13531" max="13543" width="11.7109375" customWidth="1"/>
    <col min="13544" max="13544" width="11.85546875" customWidth="1"/>
    <col min="13545" max="13546" width="12.7109375" customWidth="1"/>
    <col min="13547" max="13547" width="11.42578125" customWidth="1"/>
    <col min="13548" max="13548" width="11.85546875" customWidth="1"/>
    <col min="13786" max="13786" width="27" customWidth="1"/>
    <col min="13787" max="13799" width="11.7109375" customWidth="1"/>
    <col min="13800" max="13800" width="11.85546875" customWidth="1"/>
    <col min="13801" max="13802" width="12.7109375" customWidth="1"/>
    <col min="13803" max="13803" width="11.42578125" customWidth="1"/>
    <col min="13804" max="13804" width="11.85546875" customWidth="1"/>
    <col min="14042" max="14042" width="27" customWidth="1"/>
    <col min="14043" max="14055" width="11.7109375" customWidth="1"/>
    <col min="14056" max="14056" width="11.85546875" customWidth="1"/>
    <col min="14057" max="14058" width="12.7109375" customWidth="1"/>
    <col min="14059" max="14059" width="11.42578125" customWidth="1"/>
    <col min="14060" max="14060" width="11.85546875" customWidth="1"/>
    <col min="14298" max="14298" width="27" customWidth="1"/>
    <col min="14299" max="14311" width="11.7109375" customWidth="1"/>
    <col min="14312" max="14312" width="11.85546875" customWidth="1"/>
    <col min="14313" max="14314" width="12.7109375" customWidth="1"/>
    <col min="14315" max="14315" width="11.42578125" customWidth="1"/>
    <col min="14316" max="14316" width="11.85546875" customWidth="1"/>
    <col min="14554" max="14554" width="27" customWidth="1"/>
    <col min="14555" max="14567" width="11.7109375" customWidth="1"/>
    <col min="14568" max="14568" width="11.85546875" customWidth="1"/>
    <col min="14569" max="14570" width="12.7109375" customWidth="1"/>
    <col min="14571" max="14571" width="11.42578125" customWidth="1"/>
    <col min="14572" max="14572" width="11.85546875" customWidth="1"/>
    <col min="14810" max="14810" width="27" customWidth="1"/>
    <col min="14811" max="14823" width="11.7109375" customWidth="1"/>
    <col min="14824" max="14824" width="11.85546875" customWidth="1"/>
    <col min="14825" max="14826" width="12.7109375" customWidth="1"/>
    <col min="14827" max="14827" width="11.42578125" customWidth="1"/>
    <col min="14828" max="14828" width="11.85546875" customWidth="1"/>
    <col min="15066" max="15066" width="27" customWidth="1"/>
    <col min="15067" max="15079" width="11.7109375" customWidth="1"/>
    <col min="15080" max="15080" width="11.85546875" customWidth="1"/>
    <col min="15081" max="15082" width="12.7109375" customWidth="1"/>
    <col min="15083" max="15083" width="11.42578125" customWidth="1"/>
    <col min="15084" max="15084" width="11.85546875" customWidth="1"/>
    <col min="15322" max="15322" width="27" customWidth="1"/>
    <col min="15323" max="15335" width="11.7109375" customWidth="1"/>
    <col min="15336" max="15336" width="11.85546875" customWidth="1"/>
    <col min="15337" max="15338" width="12.7109375" customWidth="1"/>
    <col min="15339" max="15339" width="11.42578125" customWidth="1"/>
    <col min="15340" max="15340" width="11.85546875" customWidth="1"/>
    <col min="15578" max="15578" width="27" customWidth="1"/>
    <col min="15579" max="15591" width="11.7109375" customWidth="1"/>
    <col min="15592" max="15592" width="11.85546875" customWidth="1"/>
    <col min="15593" max="15594" width="12.7109375" customWidth="1"/>
    <col min="15595" max="15595" width="11.42578125" customWidth="1"/>
    <col min="15596" max="15596" width="11.85546875" customWidth="1"/>
    <col min="15834" max="15834" width="27" customWidth="1"/>
    <col min="15835" max="15847" width="11.7109375" customWidth="1"/>
    <col min="15848" max="15848" width="11.85546875" customWidth="1"/>
    <col min="15849" max="15850" width="12.7109375" customWidth="1"/>
    <col min="15851" max="15851" width="11.42578125" customWidth="1"/>
    <col min="15852" max="15852" width="11.85546875" customWidth="1"/>
    <col min="16090" max="16090" width="27" customWidth="1"/>
    <col min="16091" max="16103" width="11.7109375" customWidth="1"/>
    <col min="16104" max="16104" width="11.85546875" customWidth="1"/>
    <col min="16105" max="16106" width="12.7109375" customWidth="1"/>
    <col min="16107" max="16107" width="11.42578125" customWidth="1"/>
    <col min="16108" max="16108" width="11.85546875" customWidth="1"/>
  </cols>
  <sheetData>
    <row r="1" spans="1:15" ht="18.75" customHeight="1" x14ac:dyDescent="0.25">
      <c r="A1" s="454" t="s">
        <v>64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</row>
    <row r="2" spans="1:15" ht="18.75" customHeight="1" x14ac:dyDescent="0.25">
      <c r="A2" s="435"/>
      <c r="B2" s="457">
        <v>2022</v>
      </c>
      <c r="C2" s="458"/>
      <c r="D2" s="458"/>
      <c r="E2" s="458"/>
      <c r="F2" s="458"/>
      <c r="G2" s="458"/>
      <c r="H2" s="458"/>
      <c r="I2" s="459">
        <v>2023</v>
      </c>
      <c r="J2" s="458"/>
      <c r="K2" s="458"/>
      <c r="L2" s="458"/>
      <c r="M2" s="458"/>
      <c r="N2" s="458"/>
      <c r="O2" s="460"/>
    </row>
    <row r="3" spans="1:15" ht="18.75" customHeight="1" x14ac:dyDescent="0.25">
      <c r="A3" s="456"/>
      <c r="B3" s="168" t="s">
        <v>4</v>
      </c>
      <c r="C3" s="168" t="s">
        <v>8</v>
      </c>
      <c r="D3" s="168" t="s">
        <v>9</v>
      </c>
      <c r="E3" s="168" t="s">
        <v>13</v>
      </c>
      <c r="F3" s="168" t="s">
        <v>14</v>
      </c>
      <c r="G3" s="168" t="s">
        <v>18</v>
      </c>
      <c r="H3" s="130">
        <v>2022</v>
      </c>
      <c r="I3" s="395" t="s">
        <v>4</v>
      </c>
      <c r="J3" s="395" t="s">
        <v>8</v>
      </c>
      <c r="K3" s="395" t="s">
        <v>9</v>
      </c>
      <c r="L3" s="395" t="s">
        <v>13</v>
      </c>
      <c r="M3" s="395" t="s">
        <v>14</v>
      </c>
      <c r="N3" s="166" t="s">
        <v>18</v>
      </c>
      <c r="O3" s="166">
        <v>2023</v>
      </c>
    </row>
    <row r="4" spans="1:15" ht="15.75" x14ac:dyDescent="0.25">
      <c r="A4" s="417" t="s">
        <v>65</v>
      </c>
      <c r="D4" s="137"/>
      <c r="F4" s="137"/>
      <c r="G4" s="137"/>
      <c r="H4" s="161"/>
      <c r="K4" s="137"/>
      <c r="M4" s="137"/>
      <c r="N4" s="137"/>
      <c r="O4" s="137"/>
    </row>
    <row r="5" spans="1:15" ht="15.75" x14ac:dyDescent="0.25">
      <c r="A5" s="153" t="s">
        <v>66</v>
      </c>
      <c r="B5" s="109">
        <v>1712181.11</v>
      </c>
      <c r="C5" s="109">
        <v>1330875.73</v>
      </c>
      <c r="D5" s="109">
        <f>B5+C5</f>
        <v>3043056.84</v>
      </c>
      <c r="E5" s="109">
        <v>954669.65</v>
      </c>
      <c r="F5" s="109">
        <f>B5+C5+E5</f>
        <v>3997726.4899999998</v>
      </c>
      <c r="G5" s="109">
        <v>1498505.91</v>
      </c>
      <c r="H5" s="307">
        <f>SUM(B5:C5,E5,G5)</f>
        <v>5496232.3999999994</v>
      </c>
      <c r="I5" s="109">
        <v>2142550.824</v>
      </c>
      <c r="J5" s="109">
        <v>1627083.21</v>
      </c>
      <c r="K5" s="109">
        <f>I5+J5</f>
        <v>3769634.034</v>
      </c>
      <c r="L5" s="109">
        <v>1251683.3799999999</v>
      </c>
      <c r="M5" s="109">
        <f>I5+J5+L5</f>
        <v>5021317.4139999999</v>
      </c>
      <c r="N5" s="109">
        <v>1815730.94</v>
      </c>
      <c r="O5" s="307">
        <f t="shared" ref="O5:O10" si="0">M5+N5</f>
        <v>6837048.3540000003</v>
      </c>
    </row>
    <row r="6" spans="1:15" ht="15.75" x14ac:dyDescent="0.25">
      <c r="A6" s="132" t="s">
        <v>67</v>
      </c>
      <c r="B6" s="110">
        <v>7765005.6100000003</v>
      </c>
      <c r="C6" s="110">
        <v>6076151.1900000004</v>
      </c>
      <c r="D6" s="110">
        <f>B6+C6</f>
        <v>13841156.800000001</v>
      </c>
      <c r="E6" s="110">
        <v>4370160.26</v>
      </c>
      <c r="F6" s="110">
        <f>B6+C6+E6</f>
        <v>18211317.060000002</v>
      </c>
      <c r="G6" s="110">
        <v>6691309.0700000003</v>
      </c>
      <c r="H6" s="110">
        <f>SUM(B6:C6,E6,G6)</f>
        <v>24902626.130000003</v>
      </c>
      <c r="I6" s="110">
        <v>6934273.3899999997</v>
      </c>
      <c r="J6" s="110">
        <v>5142472</v>
      </c>
      <c r="K6" s="110">
        <f t="shared" ref="K6:K10" si="1">I6+J6</f>
        <v>12076745.390000001</v>
      </c>
      <c r="L6" s="110">
        <v>3903644.09</v>
      </c>
      <c r="M6" s="110">
        <f>I6+J6+L6</f>
        <v>15980389.48</v>
      </c>
      <c r="N6" s="110">
        <v>7509983.9699999997</v>
      </c>
      <c r="O6" s="110">
        <f t="shared" si="0"/>
        <v>23490373.449999999</v>
      </c>
    </row>
    <row r="7" spans="1:15" ht="15.75" x14ac:dyDescent="0.25">
      <c r="A7" s="132" t="s">
        <v>68</v>
      </c>
      <c r="B7" s="110">
        <v>253493.7</v>
      </c>
      <c r="C7" s="110">
        <v>216718.25</v>
      </c>
      <c r="D7" s="110">
        <f>B7+C7</f>
        <v>470211.95</v>
      </c>
      <c r="E7" s="110">
        <v>161654.26</v>
      </c>
      <c r="F7" s="110">
        <f>B7+C7+E7</f>
        <v>631866.21</v>
      </c>
      <c r="G7" s="110">
        <v>198157.6</v>
      </c>
      <c r="H7" s="110">
        <f>SUM(B7:C7,E7,G7)</f>
        <v>830023.80999999994</v>
      </c>
      <c r="I7" s="110">
        <v>203878.29</v>
      </c>
      <c r="J7" s="110">
        <v>238986.87</v>
      </c>
      <c r="K7" s="110">
        <f t="shared" si="1"/>
        <v>442865.16000000003</v>
      </c>
      <c r="L7" s="110">
        <v>193084.63</v>
      </c>
      <c r="M7" s="110">
        <f>I7+J7+L7</f>
        <v>635949.79</v>
      </c>
      <c r="N7" s="110">
        <v>242110.34</v>
      </c>
      <c r="O7" s="110">
        <f t="shared" si="0"/>
        <v>878060.13</v>
      </c>
    </row>
    <row r="8" spans="1:15" s="167" customFormat="1" ht="15.75" x14ac:dyDescent="0.25">
      <c r="A8" s="132" t="s">
        <v>92</v>
      </c>
      <c r="B8" s="110">
        <v>13423.57</v>
      </c>
      <c r="C8" s="110">
        <v>275018.27</v>
      </c>
      <c r="D8" s="110">
        <f t="shared" ref="D8:D9" si="2">B8+C8</f>
        <v>288441.84000000003</v>
      </c>
      <c r="E8" s="110">
        <v>938677.05</v>
      </c>
      <c r="F8" s="110">
        <f t="shared" ref="F8:F11" si="3">B8+C8+E8</f>
        <v>1227118.8900000001</v>
      </c>
      <c r="G8" s="110">
        <v>1281494.67</v>
      </c>
      <c r="H8" s="110">
        <v>2508613.56</v>
      </c>
      <c r="I8" s="110">
        <v>142933.89000000001</v>
      </c>
      <c r="J8" s="110">
        <v>146058.10999999999</v>
      </c>
      <c r="K8" s="110">
        <f t="shared" si="1"/>
        <v>288992</v>
      </c>
      <c r="L8" s="110">
        <v>543108.76</v>
      </c>
      <c r="M8" s="110">
        <f t="shared" ref="M8:M10" si="4">I8+J8+L8</f>
        <v>832100.76</v>
      </c>
      <c r="N8" s="110">
        <v>546773.96</v>
      </c>
      <c r="O8" s="110">
        <f t="shared" si="0"/>
        <v>1378874.72</v>
      </c>
    </row>
    <row r="9" spans="1:15" ht="15.75" x14ac:dyDescent="0.25">
      <c r="A9" s="132" t="s">
        <v>69</v>
      </c>
      <c r="B9" s="110">
        <v>330236.89</v>
      </c>
      <c r="C9" s="110">
        <v>79905.119999999995</v>
      </c>
      <c r="D9" s="110">
        <f t="shared" si="2"/>
        <v>410142.01</v>
      </c>
      <c r="E9" s="110">
        <v>0</v>
      </c>
      <c r="F9" s="110">
        <f t="shared" si="3"/>
        <v>410142.01</v>
      </c>
      <c r="G9" s="110">
        <v>0</v>
      </c>
      <c r="H9" s="110">
        <f>SUM(B9:C9,E9,G9)</f>
        <v>410142.01</v>
      </c>
      <c r="I9" s="110">
        <v>0</v>
      </c>
      <c r="J9" s="110">
        <v>0</v>
      </c>
      <c r="K9" s="110">
        <f t="shared" si="1"/>
        <v>0</v>
      </c>
      <c r="L9" s="110">
        <v>0</v>
      </c>
      <c r="M9" s="110">
        <f t="shared" si="4"/>
        <v>0</v>
      </c>
      <c r="N9" s="110">
        <v>0</v>
      </c>
      <c r="O9" s="110">
        <f t="shared" si="0"/>
        <v>0</v>
      </c>
    </row>
    <row r="10" spans="1:15" ht="15.75" x14ac:dyDescent="0.25">
      <c r="A10" s="132" t="s">
        <v>70</v>
      </c>
      <c r="B10" s="111">
        <v>84521.06</v>
      </c>
      <c r="C10" s="111">
        <v>113334.9</v>
      </c>
      <c r="D10" s="111">
        <f>B10+C10</f>
        <v>197855.96</v>
      </c>
      <c r="E10" s="111">
        <v>92926.3</v>
      </c>
      <c r="F10" s="111">
        <f t="shared" si="3"/>
        <v>290782.26</v>
      </c>
      <c r="G10" s="111">
        <v>97244.44</v>
      </c>
      <c r="H10" s="111">
        <f>SUM(B10:C10,E10,G10)</f>
        <v>388026.7</v>
      </c>
      <c r="I10" s="111">
        <v>100151.45</v>
      </c>
      <c r="J10" s="111">
        <v>99229.83</v>
      </c>
      <c r="K10" s="111">
        <f t="shared" si="1"/>
        <v>199381.28</v>
      </c>
      <c r="L10" s="111">
        <v>67285.09</v>
      </c>
      <c r="M10" s="111">
        <f t="shared" si="4"/>
        <v>266666.37</v>
      </c>
      <c r="N10" s="111">
        <v>124535.5</v>
      </c>
      <c r="O10" s="111">
        <f t="shared" si="0"/>
        <v>391201.87</v>
      </c>
    </row>
    <row r="11" spans="1:15" ht="15.75" x14ac:dyDescent="0.25">
      <c r="A11" s="154" t="s">
        <v>71</v>
      </c>
      <c r="B11" s="155">
        <f>SUM(B5:B10)</f>
        <v>10158861.940000001</v>
      </c>
      <c r="C11" s="155">
        <f>SUM(C5:C10)</f>
        <v>8092003.46</v>
      </c>
      <c r="D11" s="155">
        <f>SUM(D5:D10)</f>
        <v>18250865.400000002</v>
      </c>
      <c r="E11" s="155">
        <f>SUM(E5:E10)</f>
        <v>6518087.5199999996</v>
      </c>
      <c r="F11" s="155">
        <f t="shared" si="3"/>
        <v>24768952.920000002</v>
      </c>
      <c r="G11" s="155">
        <f>SUM(G5:G10)</f>
        <v>9766711.6899999995</v>
      </c>
      <c r="H11" s="155">
        <f>SUM(B11:C11,E11,G11)</f>
        <v>34535664.609999999</v>
      </c>
      <c r="I11" s="155">
        <f>SUM(I5:I10)</f>
        <v>9523787.8439999986</v>
      </c>
      <c r="J11" s="155">
        <f t="shared" ref="J11:K11" si="5">SUM(J5:J10)</f>
        <v>7253830.0200000005</v>
      </c>
      <c r="K11" s="155">
        <f t="shared" si="5"/>
        <v>16777617.864</v>
      </c>
      <c r="L11" s="155">
        <f>SUM(L5:L10)</f>
        <v>5958805.9499999993</v>
      </c>
      <c r="M11" s="155">
        <f>I11+J11+L11</f>
        <v>22736423.813999999</v>
      </c>
      <c r="N11" s="155">
        <f>SUM(N5:N10)</f>
        <v>10239134.710000001</v>
      </c>
      <c r="O11" s="155">
        <f>M11+N11</f>
        <v>32975558.524</v>
      </c>
    </row>
    <row r="12" spans="1:15" ht="20.25" customHeight="1" x14ac:dyDescent="0.25">
      <c r="A12" s="416" t="s">
        <v>72</v>
      </c>
      <c r="D12" s="138"/>
      <c r="F12" s="138"/>
      <c r="G12" s="138"/>
      <c r="H12" s="160"/>
      <c r="K12" s="138"/>
      <c r="M12" s="306"/>
      <c r="N12" s="401"/>
      <c r="O12" s="401"/>
    </row>
    <row r="13" spans="1:15" ht="15.75" x14ac:dyDescent="0.25">
      <c r="A13" s="153" t="s">
        <v>73</v>
      </c>
      <c r="B13" s="112">
        <v>1918.39</v>
      </c>
      <c r="C13" s="112">
        <v>1653.11</v>
      </c>
      <c r="D13" s="112">
        <v>1785.8</v>
      </c>
      <c r="E13" s="112">
        <v>1437.5</v>
      </c>
      <c r="F13" s="112">
        <v>1669.67</v>
      </c>
      <c r="G13" s="112">
        <v>1862.93</v>
      </c>
      <c r="H13" s="112">
        <v>1717.98</v>
      </c>
      <c r="I13" s="112">
        <v>1978.6733333333</v>
      </c>
      <c r="J13" s="112">
        <v>1894.16</v>
      </c>
      <c r="K13" s="112">
        <f>AVERAGE(I13:J13)</f>
        <v>1936.4166666666501</v>
      </c>
      <c r="L13" s="112">
        <v>1705.52</v>
      </c>
      <c r="M13" s="112">
        <f>AVERAGE(I13:J13,L13)</f>
        <v>1859.4511111110999</v>
      </c>
      <c r="N13" s="112">
        <v>1915.67</v>
      </c>
      <c r="O13" s="112">
        <v>1873.51</v>
      </c>
    </row>
    <row r="14" spans="1:15" ht="15.75" x14ac:dyDescent="0.25">
      <c r="A14" s="132" t="s">
        <v>74</v>
      </c>
      <c r="B14" s="113">
        <v>522.97</v>
      </c>
      <c r="C14" s="113">
        <v>506.65</v>
      </c>
      <c r="D14" s="113">
        <v>514.79999999999995</v>
      </c>
      <c r="E14" s="113">
        <v>480.5</v>
      </c>
      <c r="F14" s="113">
        <v>503.38</v>
      </c>
      <c r="G14" s="113">
        <v>443.45</v>
      </c>
      <c r="H14" s="113">
        <v>488.4</v>
      </c>
      <c r="I14" s="113">
        <v>94.01</v>
      </c>
      <c r="J14" s="113">
        <v>89.81</v>
      </c>
      <c r="K14" s="113">
        <f t="shared" ref="K14:K19" si="6">AVERAGE(I14:J14)</f>
        <v>91.91</v>
      </c>
      <c r="L14" s="113">
        <v>90.01</v>
      </c>
      <c r="M14" s="113">
        <f t="shared" ref="M14:M19" si="7">AVERAGE(I14:J14,L14)</f>
        <v>91.276666666666657</v>
      </c>
      <c r="N14" s="113">
        <v>85.93</v>
      </c>
      <c r="O14" s="113">
        <v>89.94</v>
      </c>
    </row>
    <row r="15" spans="1:15" ht="15.75" x14ac:dyDescent="0.25">
      <c r="A15" s="132" t="s">
        <v>86</v>
      </c>
      <c r="B15" s="113">
        <v>2761.8</v>
      </c>
      <c r="C15" s="113">
        <v>2780.36</v>
      </c>
      <c r="D15" s="113">
        <v>2771.1</v>
      </c>
      <c r="E15" s="113">
        <v>2659.02</v>
      </c>
      <c r="F15" s="113">
        <v>2733.72</v>
      </c>
      <c r="G15" s="113">
        <v>2802.4</v>
      </c>
      <c r="H15" s="113">
        <v>2750.89</v>
      </c>
      <c r="I15" s="113">
        <v>2151.39</v>
      </c>
      <c r="J15" s="113">
        <v>2183.6799999999998</v>
      </c>
      <c r="K15" s="113">
        <f t="shared" si="6"/>
        <v>2167.5349999999999</v>
      </c>
      <c r="L15" s="113">
        <v>2017.96</v>
      </c>
      <c r="M15" s="113">
        <f t="shared" si="7"/>
        <v>2117.6766666666667</v>
      </c>
      <c r="N15" s="113">
        <v>2731.11</v>
      </c>
      <c r="O15" s="113">
        <v>2271.0300000000002</v>
      </c>
    </row>
    <row r="16" spans="1:15" ht="15.75" x14ac:dyDescent="0.25">
      <c r="A16" s="132" t="s">
        <v>75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f t="shared" si="6"/>
        <v>0</v>
      </c>
      <c r="L16" s="113">
        <v>0</v>
      </c>
      <c r="M16" s="113">
        <f t="shared" si="7"/>
        <v>0</v>
      </c>
      <c r="N16" s="113">
        <v>0</v>
      </c>
      <c r="O16" s="113">
        <v>0</v>
      </c>
    </row>
    <row r="17" spans="1:15" ht="15.75" x14ac:dyDescent="0.25">
      <c r="A17" s="132" t="s">
        <v>76</v>
      </c>
      <c r="B17" s="114">
        <v>483.75</v>
      </c>
      <c r="C17" s="114">
        <v>560.09</v>
      </c>
      <c r="D17" s="114">
        <v>521.9</v>
      </c>
      <c r="E17" s="114">
        <v>505.65</v>
      </c>
      <c r="F17" s="114">
        <v>516.5</v>
      </c>
      <c r="G17" s="114">
        <v>461.68</v>
      </c>
      <c r="H17" s="114">
        <v>502.79</v>
      </c>
      <c r="I17" s="114">
        <v>1521.3</v>
      </c>
      <c r="J17" s="114">
        <v>1190.97</v>
      </c>
      <c r="K17" s="114">
        <f t="shared" si="6"/>
        <v>1356.135</v>
      </c>
      <c r="L17" s="114">
        <v>1160.93</v>
      </c>
      <c r="M17" s="114">
        <f t="shared" si="7"/>
        <v>1291.0666666666666</v>
      </c>
      <c r="N17" s="114">
        <v>867.46</v>
      </c>
      <c r="O17" s="114">
        <v>1185.1600000000001</v>
      </c>
    </row>
    <row r="18" spans="1:15" s="167" customFormat="1" ht="15.75" x14ac:dyDescent="0.25">
      <c r="A18" s="132" t="s">
        <v>70</v>
      </c>
      <c r="B18" s="114">
        <v>56.91</v>
      </c>
      <c r="C18" s="114">
        <v>36.68</v>
      </c>
      <c r="D18" s="114">
        <v>27.8</v>
      </c>
      <c r="E18" s="114">
        <v>29.35</v>
      </c>
      <c r="F18" s="114">
        <v>28.33</v>
      </c>
      <c r="G18" s="114">
        <v>19.89</v>
      </c>
      <c r="H18" s="114">
        <v>26.22</v>
      </c>
      <c r="I18" s="114">
        <v>21.48</v>
      </c>
      <c r="J18" s="114">
        <v>30.6</v>
      </c>
      <c r="K18" s="114">
        <f t="shared" si="6"/>
        <v>26.04</v>
      </c>
      <c r="L18" s="114">
        <v>12.78</v>
      </c>
      <c r="M18" s="114">
        <f>AVERAGE(I18:J18,L18)</f>
        <v>21.62</v>
      </c>
      <c r="N18" s="114">
        <v>17.329999999999998</v>
      </c>
      <c r="O18" s="114">
        <v>20.55</v>
      </c>
    </row>
    <row r="19" spans="1:15" s="167" customFormat="1" ht="15.75" x14ac:dyDescent="0.25">
      <c r="A19" s="132" t="s">
        <v>99</v>
      </c>
      <c r="B19" s="114">
        <v>87.6</v>
      </c>
      <c r="C19" s="114">
        <v>82.07</v>
      </c>
      <c r="D19" s="114">
        <v>84.83</v>
      </c>
      <c r="E19" s="114">
        <v>44.11</v>
      </c>
      <c r="F19" s="114">
        <v>71.260000000000005</v>
      </c>
      <c r="G19" s="114">
        <v>85.19</v>
      </c>
      <c r="H19" s="114">
        <v>74.739999999999995</v>
      </c>
      <c r="I19" s="114">
        <v>60.84</v>
      </c>
      <c r="J19" s="114">
        <v>74.16</v>
      </c>
      <c r="K19" s="114">
        <f t="shared" si="6"/>
        <v>67.5</v>
      </c>
      <c r="L19" s="114">
        <v>131.47999999999999</v>
      </c>
      <c r="M19" s="114">
        <f t="shared" si="7"/>
        <v>88.826666666666668</v>
      </c>
      <c r="N19" s="114">
        <v>177.15</v>
      </c>
      <c r="O19" s="114">
        <v>110.91</v>
      </c>
    </row>
    <row r="20" spans="1:15" ht="15.75" x14ac:dyDescent="0.25">
      <c r="A20" s="154" t="s">
        <v>71</v>
      </c>
      <c r="B20" s="156">
        <f>SUM(B13:B19)</f>
        <v>5831.42</v>
      </c>
      <c r="C20" s="156">
        <f>SUM(C13:C19)</f>
        <v>5618.96</v>
      </c>
      <c r="D20" s="156">
        <f>SUM(D13:D19)</f>
        <v>5706.23</v>
      </c>
      <c r="E20" s="156">
        <v>5156.1400000000003</v>
      </c>
      <c r="F20" s="156">
        <f>SUM(F13:F19)</f>
        <v>5522.8600000000006</v>
      </c>
      <c r="G20" s="156">
        <f>SUM(G13:G19)</f>
        <v>5675.5400000000009</v>
      </c>
      <c r="H20" s="156">
        <f>SUM(H13:H19)</f>
        <v>5561.02</v>
      </c>
      <c r="I20" s="156">
        <f>SUM(I13:I19)</f>
        <v>5827.6933333333</v>
      </c>
      <c r="J20" s="156">
        <f t="shared" ref="J20:N20" si="8">SUM(J13:J19)</f>
        <v>5463.38</v>
      </c>
      <c r="K20" s="156">
        <f t="shared" si="8"/>
        <v>5645.5366666666505</v>
      </c>
      <c r="L20" s="156">
        <f t="shared" si="8"/>
        <v>5118.6799999999994</v>
      </c>
      <c r="M20" s="156">
        <f>SUM(M13:M19)</f>
        <v>5469.9177777777668</v>
      </c>
      <c r="N20" s="156">
        <f t="shared" si="8"/>
        <v>5794.65</v>
      </c>
      <c r="O20" s="156">
        <f>SUM(O13:O19)</f>
        <v>5551.1</v>
      </c>
    </row>
    <row r="21" spans="1:15" ht="89.25" x14ac:dyDescent="0.25">
      <c r="A21" s="270" t="s">
        <v>100</v>
      </c>
      <c r="B21" s="115"/>
    </row>
    <row r="22" spans="1:15" x14ac:dyDescent="0.25">
      <c r="A22" s="269"/>
      <c r="D22" s="7"/>
    </row>
    <row r="23" spans="1:15" x14ac:dyDescent="0.25">
      <c r="A23" s="269"/>
    </row>
    <row r="24" spans="1:15" x14ac:dyDescent="0.25">
      <c r="A24" s="269"/>
    </row>
    <row r="25" spans="1:15" x14ac:dyDescent="0.25">
      <c r="A25" s="269"/>
    </row>
    <row r="26" spans="1:15" x14ac:dyDescent="0.25">
      <c r="A26" s="269"/>
    </row>
    <row r="27" spans="1:15" x14ac:dyDescent="0.25">
      <c r="A27" s="269"/>
    </row>
    <row r="28" spans="1:15" x14ac:dyDescent="0.25">
      <c r="A28" s="269"/>
    </row>
    <row r="29" spans="1:15" x14ac:dyDescent="0.25">
      <c r="A29" s="269"/>
    </row>
    <row r="30" spans="1:15" x14ac:dyDescent="0.25">
      <c r="A30" s="269"/>
    </row>
    <row r="31" spans="1:15" x14ac:dyDescent="0.25">
      <c r="A31" s="269"/>
    </row>
  </sheetData>
  <mergeCells count="4">
    <mergeCell ref="A1:O1"/>
    <mergeCell ref="A2:A3"/>
    <mergeCell ref="B2:H2"/>
    <mergeCell ref="I2:O2"/>
  </mergeCells>
  <pageMargins left="0.7" right="0.7" top="0.75" bottom="0.75" header="0.3" footer="0.3"/>
  <pageSetup paperSize="9" scale="3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3" sqref="M22:M23"/>
    </sheetView>
  </sheetViews>
  <sheetFormatPr defaultRowHeight="15" x14ac:dyDescent="0.25"/>
  <cols>
    <col min="1" max="1" width="54.85546875" customWidth="1"/>
    <col min="2" max="15" width="10.7109375" style="167" customWidth="1"/>
    <col min="215" max="215" width="18.42578125" customWidth="1"/>
    <col min="216" max="229" width="10.7109375" customWidth="1"/>
    <col min="230" max="230" width="12.85546875" customWidth="1"/>
    <col min="231" max="231" width="12.140625" customWidth="1"/>
    <col min="232" max="232" width="12.85546875" customWidth="1"/>
    <col min="233" max="233" width="12.140625" customWidth="1"/>
    <col min="471" max="471" width="18.42578125" customWidth="1"/>
    <col min="472" max="485" width="10.7109375" customWidth="1"/>
    <col min="486" max="486" width="12.85546875" customWidth="1"/>
    <col min="487" max="487" width="12.140625" customWidth="1"/>
    <col min="488" max="488" width="12.85546875" customWidth="1"/>
    <col min="489" max="489" width="12.140625" customWidth="1"/>
    <col min="727" max="727" width="18.42578125" customWidth="1"/>
    <col min="728" max="741" width="10.7109375" customWidth="1"/>
    <col min="742" max="742" width="12.85546875" customWidth="1"/>
    <col min="743" max="743" width="12.140625" customWidth="1"/>
    <col min="744" max="744" width="12.85546875" customWidth="1"/>
    <col min="745" max="745" width="12.140625" customWidth="1"/>
    <col min="983" max="983" width="18.42578125" customWidth="1"/>
    <col min="984" max="997" width="10.7109375" customWidth="1"/>
    <col min="998" max="998" width="12.85546875" customWidth="1"/>
    <col min="999" max="999" width="12.140625" customWidth="1"/>
    <col min="1000" max="1000" width="12.85546875" customWidth="1"/>
    <col min="1001" max="1001" width="12.140625" customWidth="1"/>
    <col min="1239" max="1239" width="18.42578125" customWidth="1"/>
    <col min="1240" max="1253" width="10.7109375" customWidth="1"/>
    <col min="1254" max="1254" width="12.85546875" customWidth="1"/>
    <col min="1255" max="1255" width="12.140625" customWidth="1"/>
    <col min="1256" max="1256" width="12.85546875" customWidth="1"/>
    <col min="1257" max="1257" width="12.140625" customWidth="1"/>
    <col min="1495" max="1495" width="18.42578125" customWidth="1"/>
    <col min="1496" max="1509" width="10.7109375" customWidth="1"/>
    <col min="1510" max="1510" width="12.85546875" customWidth="1"/>
    <col min="1511" max="1511" width="12.140625" customWidth="1"/>
    <col min="1512" max="1512" width="12.85546875" customWidth="1"/>
    <col min="1513" max="1513" width="12.140625" customWidth="1"/>
    <col min="1751" max="1751" width="18.42578125" customWidth="1"/>
    <col min="1752" max="1765" width="10.7109375" customWidth="1"/>
    <col min="1766" max="1766" width="12.85546875" customWidth="1"/>
    <col min="1767" max="1767" width="12.140625" customWidth="1"/>
    <col min="1768" max="1768" width="12.85546875" customWidth="1"/>
    <col min="1769" max="1769" width="12.140625" customWidth="1"/>
    <col min="2007" max="2007" width="18.42578125" customWidth="1"/>
    <col min="2008" max="2021" width="10.7109375" customWidth="1"/>
    <col min="2022" max="2022" width="12.85546875" customWidth="1"/>
    <col min="2023" max="2023" width="12.140625" customWidth="1"/>
    <col min="2024" max="2024" width="12.85546875" customWidth="1"/>
    <col min="2025" max="2025" width="12.140625" customWidth="1"/>
    <col min="2263" max="2263" width="18.42578125" customWidth="1"/>
    <col min="2264" max="2277" width="10.7109375" customWidth="1"/>
    <col min="2278" max="2278" width="12.85546875" customWidth="1"/>
    <col min="2279" max="2279" width="12.140625" customWidth="1"/>
    <col min="2280" max="2280" width="12.85546875" customWidth="1"/>
    <col min="2281" max="2281" width="12.140625" customWidth="1"/>
    <col min="2519" max="2519" width="18.42578125" customWidth="1"/>
    <col min="2520" max="2533" width="10.7109375" customWidth="1"/>
    <col min="2534" max="2534" width="12.85546875" customWidth="1"/>
    <col min="2535" max="2535" width="12.140625" customWidth="1"/>
    <col min="2536" max="2536" width="12.85546875" customWidth="1"/>
    <col min="2537" max="2537" width="12.140625" customWidth="1"/>
    <col min="2775" max="2775" width="18.42578125" customWidth="1"/>
    <col min="2776" max="2789" width="10.7109375" customWidth="1"/>
    <col min="2790" max="2790" width="12.85546875" customWidth="1"/>
    <col min="2791" max="2791" width="12.140625" customWidth="1"/>
    <col min="2792" max="2792" width="12.85546875" customWidth="1"/>
    <col min="2793" max="2793" width="12.140625" customWidth="1"/>
    <col min="3031" max="3031" width="18.42578125" customWidth="1"/>
    <col min="3032" max="3045" width="10.7109375" customWidth="1"/>
    <col min="3046" max="3046" width="12.85546875" customWidth="1"/>
    <col min="3047" max="3047" width="12.140625" customWidth="1"/>
    <col min="3048" max="3048" width="12.85546875" customWidth="1"/>
    <col min="3049" max="3049" width="12.140625" customWidth="1"/>
    <col min="3287" max="3287" width="18.42578125" customWidth="1"/>
    <col min="3288" max="3301" width="10.7109375" customWidth="1"/>
    <col min="3302" max="3302" width="12.85546875" customWidth="1"/>
    <col min="3303" max="3303" width="12.140625" customWidth="1"/>
    <col min="3304" max="3304" width="12.85546875" customWidth="1"/>
    <col min="3305" max="3305" width="12.140625" customWidth="1"/>
    <col min="3543" max="3543" width="18.42578125" customWidth="1"/>
    <col min="3544" max="3557" width="10.7109375" customWidth="1"/>
    <col min="3558" max="3558" width="12.85546875" customWidth="1"/>
    <col min="3559" max="3559" width="12.140625" customWidth="1"/>
    <col min="3560" max="3560" width="12.85546875" customWidth="1"/>
    <col min="3561" max="3561" width="12.140625" customWidth="1"/>
    <col min="3799" max="3799" width="18.42578125" customWidth="1"/>
    <col min="3800" max="3813" width="10.7109375" customWidth="1"/>
    <col min="3814" max="3814" width="12.85546875" customWidth="1"/>
    <col min="3815" max="3815" width="12.140625" customWidth="1"/>
    <col min="3816" max="3816" width="12.85546875" customWidth="1"/>
    <col min="3817" max="3817" width="12.140625" customWidth="1"/>
    <col min="4055" max="4055" width="18.42578125" customWidth="1"/>
    <col min="4056" max="4069" width="10.7109375" customWidth="1"/>
    <col min="4070" max="4070" width="12.85546875" customWidth="1"/>
    <col min="4071" max="4071" width="12.140625" customWidth="1"/>
    <col min="4072" max="4072" width="12.85546875" customWidth="1"/>
    <col min="4073" max="4073" width="12.140625" customWidth="1"/>
    <col min="4311" max="4311" width="18.42578125" customWidth="1"/>
    <col min="4312" max="4325" width="10.7109375" customWidth="1"/>
    <col min="4326" max="4326" width="12.85546875" customWidth="1"/>
    <col min="4327" max="4327" width="12.140625" customWidth="1"/>
    <col min="4328" max="4328" width="12.85546875" customWidth="1"/>
    <col min="4329" max="4329" width="12.140625" customWidth="1"/>
    <col min="4567" max="4567" width="18.42578125" customWidth="1"/>
    <col min="4568" max="4581" width="10.7109375" customWidth="1"/>
    <col min="4582" max="4582" width="12.85546875" customWidth="1"/>
    <col min="4583" max="4583" width="12.140625" customWidth="1"/>
    <col min="4584" max="4584" width="12.85546875" customWidth="1"/>
    <col min="4585" max="4585" width="12.140625" customWidth="1"/>
    <col min="4823" max="4823" width="18.42578125" customWidth="1"/>
    <col min="4824" max="4837" width="10.7109375" customWidth="1"/>
    <col min="4838" max="4838" width="12.85546875" customWidth="1"/>
    <col min="4839" max="4839" width="12.140625" customWidth="1"/>
    <col min="4840" max="4840" width="12.85546875" customWidth="1"/>
    <col min="4841" max="4841" width="12.140625" customWidth="1"/>
    <col min="5079" max="5079" width="18.42578125" customWidth="1"/>
    <col min="5080" max="5093" width="10.7109375" customWidth="1"/>
    <col min="5094" max="5094" width="12.85546875" customWidth="1"/>
    <col min="5095" max="5095" width="12.140625" customWidth="1"/>
    <col min="5096" max="5096" width="12.85546875" customWidth="1"/>
    <col min="5097" max="5097" width="12.140625" customWidth="1"/>
    <col min="5335" max="5335" width="18.42578125" customWidth="1"/>
    <col min="5336" max="5349" width="10.7109375" customWidth="1"/>
    <col min="5350" max="5350" width="12.85546875" customWidth="1"/>
    <col min="5351" max="5351" width="12.140625" customWidth="1"/>
    <col min="5352" max="5352" width="12.85546875" customWidth="1"/>
    <col min="5353" max="5353" width="12.140625" customWidth="1"/>
    <col min="5591" max="5591" width="18.42578125" customWidth="1"/>
    <col min="5592" max="5605" width="10.7109375" customWidth="1"/>
    <col min="5606" max="5606" width="12.85546875" customWidth="1"/>
    <col min="5607" max="5607" width="12.140625" customWidth="1"/>
    <col min="5608" max="5608" width="12.85546875" customWidth="1"/>
    <col min="5609" max="5609" width="12.140625" customWidth="1"/>
    <col min="5847" max="5847" width="18.42578125" customWidth="1"/>
    <col min="5848" max="5861" width="10.7109375" customWidth="1"/>
    <col min="5862" max="5862" width="12.85546875" customWidth="1"/>
    <col min="5863" max="5863" width="12.140625" customWidth="1"/>
    <col min="5864" max="5864" width="12.85546875" customWidth="1"/>
    <col min="5865" max="5865" width="12.140625" customWidth="1"/>
    <col min="6103" max="6103" width="18.42578125" customWidth="1"/>
    <col min="6104" max="6117" width="10.7109375" customWidth="1"/>
    <col min="6118" max="6118" width="12.85546875" customWidth="1"/>
    <col min="6119" max="6119" width="12.140625" customWidth="1"/>
    <col min="6120" max="6120" width="12.85546875" customWidth="1"/>
    <col min="6121" max="6121" width="12.140625" customWidth="1"/>
    <col min="6359" max="6359" width="18.42578125" customWidth="1"/>
    <col min="6360" max="6373" width="10.7109375" customWidth="1"/>
    <col min="6374" max="6374" width="12.85546875" customWidth="1"/>
    <col min="6375" max="6375" width="12.140625" customWidth="1"/>
    <col min="6376" max="6376" width="12.85546875" customWidth="1"/>
    <col min="6377" max="6377" width="12.140625" customWidth="1"/>
    <col min="6615" max="6615" width="18.42578125" customWidth="1"/>
    <col min="6616" max="6629" width="10.7109375" customWidth="1"/>
    <col min="6630" max="6630" width="12.85546875" customWidth="1"/>
    <col min="6631" max="6631" width="12.140625" customWidth="1"/>
    <col min="6632" max="6632" width="12.85546875" customWidth="1"/>
    <col min="6633" max="6633" width="12.140625" customWidth="1"/>
    <col min="6871" max="6871" width="18.42578125" customWidth="1"/>
    <col min="6872" max="6885" width="10.7109375" customWidth="1"/>
    <col min="6886" max="6886" width="12.85546875" customWidth="1"/>
    <col min="6887" max="6887" width="12.140625" customWidth="1"/>
    <col min="6888" max="6888" width="12.85546875" customWidth="1"/>
    <col min="6889" max="6889" width="12.140625" customWidth="1"/>
    <col min="7127" max="7127" width="18.42578125" customWidth="1"/>
    <col min="7128" max="7141" width="10.7109375" customWidth="1"/>
    <col min="7142" max="7142" width="12.85546875" customWidth="1"/>
    <col min="7143" max="7143" width="12.140625" customWidth="1"/>
    <col min="7144" max="7144" width="12.85546875" customWidth="1"/>
    <col min="7145" max="7145" width="12.140625" customWidth="1"/>
    <col min="7383" max="7383" width="18.42578125" customWidth="1"/>
    <col min="7384" max="7397" width="10.7109375" customWidth="1"/>
    <col min="7398" max="7398" width="12.85546875" customWidth="1"/>
    <col min="7399" max="7399" width="12.140625" customWidth="1"/>
    <col min="7400" max="7400" width="12.85546875" customWidth="1"/>
    <col min="7401" max="7401" width="12.140625" customWidth="1"/>
    <col min="7639" max="7639" width="18.42578125" customWidth="1"/>
    <col min="7640" max="7653" width="10.7109375" customWidth="1"/>
    <col min="7654" max="7654" width="12.85546875" customWidth="1"/>
    <col min="7655" max="7655" width="12.140625" customWidth="1"/>
    <col min="7656" max="7656" width="12.85546875" customWidth="1"/>
    <col min="7657" max="7657" width="12.140625" customWidth="1"/>
    <col min="7895" max="7895" width="18.42578125" customWidth="1"/>
    <col min="7896" max="7909" width="10.7109375" customWidth="1"/>
    <col min="7910" max="7910" width="12.85546875" customWidth="1"/>
    <col min="7911" max="7911" width="12.140625" customWidth="1"/>
    <col min="7912" max="7912" width="12.85546875" customWidth="1"/>
    <col min="7913" max="7913" width="12.140625" customWidth="1"/>
    <col min="8151" max="8151" width="18.42578125" customWidth="1"/>
    <col min="8152" max="8165" width="10.7109375" customWidth="1"/>
    <col min="8166" max="8166" width="12.85546875" customWidth="1"/>
    <col min="8167" max="8167" width="12.140625" customWidth="1"/>
    <col min="8168" max="8168" width="12.85546875" customWidth="1"/>
    <col min="8169" max="8169" width="12.140625" customWidth="1"/>
    <col min="8407" max="8407" width="18.42578125" customWidth="1"/>
    <col min="8408" max="8421" width="10.7109375" customWidth="1"/>
    <col min="8422" max="8422" width="12.85546875" customWidth="1"/>
    <col min="8423" max="8423" width="12.140625" customWidth="1"/>
    <col min="8424" max="8424" width="12.85546875" customWidth="1"/>
    <col min="8425" max="8425" width="12.140625" customWidth="1"/>
    <col min="8663" max="8663" width="18.42578125" customWidth="1"/>
    <col min="8664" max="8677" width="10.7109375" customWidth="1"/>
    <col min="8678" max="8678" width="12.85546875" customWidth="1"/>
    <col min="8679" max="8679" width="12.140625" customWidth="1"/>
    <col min="8680" max="8680" width="12.85546875" customWidth="1"/>
    <col min="8681" max="8681" width="12.140625" customWidth="1"/>
    <col min="8919" max="8919" width="18.42578125" customWidth="1"/>
    <col min="8920" max="8933" width="10.7109375" customWidth="1"/>
    <col min="8934" max="8934" width="12.85546875" customWidth="1"/>
    <col min="8935" max="8935" width="12.140625" customWidth="1"/>
    <col min="8936" max="8936" width="12.85546875" customWidth="1"/>
    <col min="8937" max="8937" width="12.140625" customWidth="1"/>
    <col min="9175" max="9175" width="18.42578125" customWidth="1"/>
    <col min="9176" max="9189" width="10.7109375" customWidth="1"/>
    <col min="9190" max="9190" width="12.85546875" customWidth="1"/>
    <col min="9191" max="9191" width="12.140625" customWidth="1"/>
    <col min="9192" max="9192" width="12.85546875" customWidth="1"/>
    <col min="9193" max="9193" width="12.140625" customWidth="1"/>
    <col min="9431" max="9431" width="18.42578125" customWidth="1"/>
    <col min="9432" max="9445" width="10.7109375" customWidth="1"/>
    <col min="9446" max="9446" width="12.85546875" customWidth="1"/>
    <col min="9447" max="9447" width="12.140625" customWidth="1"/>
    <col min="9448" max="9448" width="12.85546875" customWidth="1"/>
    <col min="9449" max="9449" width="12.140625" customWidth="1"/>
    <col min="9687" max="9687" width="18.42578125" customWidth="1"/>
    <col min="9688" max="9701" width="10.7109375" customWidth="1"/>
    <col min="9702" max="9702" width="12.85546875" customWidth="1"/>
    <col min="9703" max="9703" width="12.140625" customWidth="1"/>
    <col min="9704" max="9704" width="12.85546875" customWidth="1"/>
    <col min="9705" max="9705" width="12.140625" customWidth="1"/>
    <col min="9943" max="9943" width="18.42578125" customWidth="1"/>
    <col min="9944" max="9957" width="10.7109375" customWidth="1"/>
    <col min="9958" max="9958" width="12.85546875" customWidth="1"/>
    <col min="9959" max="9959" width="12.140625" customWidth="1"/>
    <col min="9960" max="9960" width="12.85546875" customWidth="1"/>
    <col min="9961" max="9961" width="12.140625" customWidth="1"/>
    <col min="10199" max="10199" width="18.42578125" customWidth="1"/>
    <col min="10200" max="10213" width="10.7109375" customWidth="1"/>
    <col min="10214" max="10214" width="12.85546875" customWidth="1"/>
    <col min="10215" max="10215" width="12.140625" customWidth="1"/>
    <col min="10216" max="10216" width="12.85546875" customWidth="1"/>
    <col min="10217" max="10217" width="12.140625" customWidth="1"/>
    <col min="10455" max="10455" width="18.42578125" customWidth="1"/>
    <col min="10456" max="10469" width="10.7109375" customWidth="1"/>
    <col min="10470" max="10470" width="12.85546875" customWidth="1"/>
    <col min="10471" max="10471" width="12.140625" customWidth="1"/>
    <col min="10472" max="10472" width="12.85546875" customWidth="1"/>
    <col min="10473" max="10473" width="12.140625" customWidth="1"/>
    <col min="10711" max="10711" width="18.42578125" customWidth="1"/>
    <col min="10712" max="10725" width="10.7109375" customWidth="1"/>
    <col min="10726" max="10726" width="12.85546875" customWidth="1"/>
    <col min="10727" max="10727" width="12.140625" customWidth="1"/>
    <col min="10728" max="10728" width="12.85546875" customWidth="1"/>
    <col min="10729" max="10729" width="12.140625" customWidth="1"/>
    <col min="10967" max="10967" width="18.42578125" customWidth="1"/>
    <col min="10968" max="10981" width="10.7109375" customWidth="1"/>
    <col min="10982" max="10982" width="12.85546875" customWidth="1"/>
    <col min="10983" max="10983" width="12.140625" customWidth="1"/>
    <col min="10984" max="10984" width="12.85546875" customWidth="1"/>
    <col min="10985" max="10985" width="12.140625" customWidth="1"/>
    <col min="11223" max="11223" width="18.42578125" customWidth="1"/>
    <col min="11224" max="11237" width="10.7109375" customWidth="1"/>
    <col min="11238" max="11238" width="12.85546875" customWidth="1"/>
    <col min="11239" max="11239" width="12.140625" customWidth="1"/>
    <col min="11240" max="11240" width="12.85546875" customWidth="1"/>
    <col min="11241" max="11241" width="12.140625" customWidth="1"/>
    <col min="11479" max="11479" width="18.42578125" customWidth="1"/>
    <col min="11480" max="11493" width="10.7109375" customWidth="1"/>
    <col min="11494" max="11494" width="12.85546875" customWidth="1"/>
    <col min="11495" max="11495" width="12.140625" customWidth="1"/>
    <col min="11496" max="11496" width="12.85546875" customWidth="1"/>
    <col min="11497" max="11497" width="12.140625" customWidth="1"/>
    <col min="11735" max="11735" width="18.42578125" customWidth="1"/>
    <col min="11736" max="11749" width="10.7109375" customWidth="1"/>
    <col min="11750" max="11750" width="12.85546875" customWidth="1"/>
    <col min="11751" max="11751" width="12.140625" customWidth="1"/>
    <col min="11752" max="11752" width="12.85546875" customWidth="1"/>
    <col min="11753" max="11753" width="12.140625" customWidth="1"/>
    <col min="11991" max="11991" width="18.42578125" customWidth="1"/>
    <col min="11992" max="12005" width="10.7109375" customWidth="1"/>
    <col min="12006" max="12006" width="12.85546875" customWidth="1"/>
    <col min="12007" max="12007" width="12.140625" customWidth="1"/>
    <col min="12008" max="12008" width="12.85546875" customWidth="1"/>
    <col min="12009" max="12009" width="12.140625" customWidth="1"/>
    <col min="12247" max="12247" width="18.42578125" customWidth="1"/>
    <col min="12248" max="12261" width="10.7109375" customWidth="1"/>
    <col min="12262" max="12262" width="12.85546875" customWidth="1"/>
    <col min="12263" max="12263" width="12.140625" customWidth="1"/>
    <col min="12264" max="12264" width="12.85546875" customWidth="1"/>
    <col min="12265" max="12265" width="12.140625" customWidth="1"/>
    <col min="12503" max="12503" width="18.42578125" customWidth="1"/>
    <col min="12504" max="12517" width="10.7109375" customWidth="1"/>
    <col min="12518" max="12518" width="12.85546875" customWidth="1"/>
    <col min="12519" max="12519" width="12.140625" customWidth="1"/>
    <col min="12520" max="12520" width="12.85546875" customWidth="1"/>
    <col min="12521" max="12521" width="12.140625" customWidth="1"/>
    <col min="12759" max="12759" width="18.42578125" customWidth="1"/>
    <col min="12760" max="12773" width="10.7109375" customWidth="1"/>
    <col min="12774" max="12774" width="12.85546875" customWidth="1"/>
    <col min="12775" max="12775" width="12.140625" customWidth="1"/>
    <col min="12776" max="12776" width="12.85546875" customWidth="1"/>
    <col min="12777" max="12777" width="12.140625" customWidth="1"/>
    <col min="13015" max="13015" width="18.42578125" customWidth="1"/>
    <col min="13016" max="13029" width="10.7109375" customWidth="1"/>
    <col min="13030" max="13030" width="12.85546875" customWidth="1"/>
    <col min="13031" max="13031" width="12.140625" customWidth="1"/>
    <col min="13032" max="13032" width="12.85546875" customWidth="1"/>
    <col min="13033" max="13033" width="12.140625" customWidth="1"/>
    <col min="13271" max="13271" width="18.42578125" customWidth="1"/>
    <col min="13272" max="13285" width="10.7109375" customWidth="1"/>
    <col min="13286" max="13286" width="12.85546875" customWidth="1"/>
    <col min="13287" max="13287" width="12.140625" customWidth="1"/>
    <col min="13288" max="13288" width="12.85546875" customWidth="1"/>
    <col min="13289" max="13289" width="12.140625" customWidth="1"/>
    <col min="13527" max="13527" width="18.42578125" customWidth="1"/>
    <col min="13528" max="13541" width="10.7109375" customWidth="1"/>
    <col min="13542" max="13542" width="12.85546875" customWidth="1"/>
    <col min="13543" max="13543" width="12.140625" customWidth="1"/>
    <col min="13544" max="13544" width="12.85546875" customWidth="1"/>
    <col min="13545" max="13545" width="12.140625" customWidth="1"/>
    <col min="13783" max="13783" width="18.42578125" customWidth="1"/>
    <col min="13784" max="13797" width="10.7109375" customWidth="1"/>
    <col min="13798" max="13798" width="12.85546875" customWidth="1"/>
    <col min="13799" max="13799" width="12.140625" customWidth="1"/>
    <col min="13800" max="13800" width="12.85546875" customWidth="1"/>
    <col min="13801" max="13801" width="12.140625" customWidth="1"/>
    <col min="14039" max="14039" width="18.42578125" customWidth="1"/>
    <col min="14040" max="14053" width="10.7109375" customWidth="1"/>
    <col min="14054" max="14054" width="12.85546875" customWidth="1"/>
    <col min="14055" max="14055" width="12.140625" customWidth="1"/>
    <col min="14056" max="14056" width="12.85546875" customWidth="1"/>
    <col min="14057" max="14057" width="12.140625" customWidth="1"/>
    <col min="14295" max="14295" width="18.42578125" customWidth="1"/>
    <col min="14296" max="14309" width="10.7109375" customWidth="1"/>
    <col min="14310" max="14310" width="12.85546875" customWidth="1"/>
    <col min="14311" max="14311" width="12.140625" customWidth="1"/>
    <col min="14312" max="14312" width="12.85546875" customWidth="1"/>
    <col min="14313" max="14313" width="12.140625" customWidth="1"/>
    <col min="14551" max="14551" width="18.42578125" customWidth="1"/>
    <col min="14552" max="14565" width="10.7109375" customWidth="1"/>
    <col min="14566" max="14566" width="12.85546875" customWidth="1"/>
    <col min="14567" max="14567" width="12.140625" customWidth="1"/>
    <col min="14568" max="14568" width="12.85546875" customWidth="1"/>
    <col min="14569" max="14569" width="12.140625" customWidth="1"/>
    <col min="14807" max="14807" width="18.42578125" customWidth="1"/>
    <col min="14808" max="14821" width="10.7109375" customWidth="1"/>
    <col min="14822" max="14822" width="12.85546875" customWidth="1"/>
    <col min="14823" max="14823" width="12.140625" customWidth="1"/>
    <col min="14824" max="14824" width="12.85546875" customWidth="1"/>
    <col min="14825" max="14825" width="12.140625" customWidth="1"/>
    <col min="15063" max="15063" width="18.42578125" customWidth="1"/>
    <col min="15064" max="15077" width="10.7109375" customWidth="1"/>
    <col min="15078" max="15078" width="12.85546875" customWidth="1"/>
    <col min="15079" max="15079" width="12.140625" customWidth="1"/>
    <col min="15080" max="15080" width="12.85546875" customWidth="1"/>
    <col min="15081" max="15081" width="12.140625" customWidth="1"/>
    <col min="15319" max="15319" width="18.42578125" customWidth="1"/>
    <col min="15320" max="15333" width="10.7109375" customWidth="1"/>
    <col min="15334" max="15334" width="12.85546875" customWidth="1"/>
    <col min="15335" max="15335" width="12.140625" customWidth="1"/>
    <col min="15336" max="15336" width="12.85546875" customWidth="1"/>
    <col min="15337" max="15337" width="12.140625" customWidth="1"/>
    <col min="15575" max="15575" width="18.42578125" customWidth="1"/>
    <col min="15576" max="15589" width="10.7109375" customWidth="1"/>
    <col min="15590" max="15590" width="12.85546875" customWidth="1"/>
    <col min="15591" max="15591" width="12.140625" customWidth="1"/>
    <col min="15592" max="15592" width="12.85546875" customWidth="1"/>
    <col min="15593" max="15593" width="12.140625" customWidth="1"/>
    <col min="15831" max="15831" width="18.42578125" customWidth="1"/>
    <col min="15832" max="15845" width="10.7109375" customWidth="1"/>
    <col min="15846" max="15846" width="12.85546875" customWidth="1"/>
    <col min="15847" max="15847" width="12.140625" customWidth="1"/>
    <col min="15848" max="15848" width="12.85546875" customWidth="1"/>
    <col min="15849" max="15849" width="12.140625" customWidth="1"/>
    <col min="16087" max="16087" width="18.42578125" customWidth="1"/>
    <col min="16088" max="16101" width="10.7109375" customWidth="1"/>
    <col min="16102" max="16102" width="12.85546875" customWidth="1"/>
    <col min="16103" max="16103" width="12.140625" customWidth="1"/>
    <col min="16104" max="16104" width="12.85546875" customWidth="1"/>
    <col min="16105" max="16105" width="12.140625" customWidth="1"/>
  </cols>
  <sheetData>
    <row r="1" spans="1:15" ht="18.75" customHeight="1" x14ac:dyDescent="0.25">
      <c r="A1" s="461" t="s">
        <v>77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</row>
    <row r="2" spans="1:15" ht="18.75" customHeight="1" x14ac:dyDescent="0.25">
      <c r="A2" s="466"/>
      <c r="B2" s="464">
        <v>2022</v>
      </c>
      <c r="C2" s="465"/>
      <c r="D2" s="465"/>
      <c r="E2" s="465"/>
      <c r="F2" s="465"/>
      <c r="G2" s="465"/>
      <c r="H2" s="465"/>
      <c r="I2" s="468">
        <v>2023</v>
      </c>
      <c r="J2" s="469"/>
      <c r="K2" s="469"/>
      <c r="L2" s="469"/>
      <c r="M2" s="469"/>
      <c r="N2" s="469"/>
      <c r="O2" s="469"/>
    </row>
    <row r="3" spans="1:15" ht="18.75" customHeight="1" x14ac:dyDescent="0.25">
      <c r="A3" s="467"/>
      <c r="B3" s="152" t="s">
        <v>4</v>
      </c>
      <c r="C3" s="152" t="s">
        <v>8</v>
      </c>
      <c r="D3" s="152" t="s">
        <v>9</v>
      </c>
      <c r="E3" s="152" t="s">
        <v>13</v>
      </c>
      <c r="F3" s="152" t="s">
        <v>14</v>
      </c>
      <c r="G3" s="152" t="s">
        <v>18</v>
      </c>
      <c r="H3" s="159">
        <v>2022</v>
      </c>
      <c r="I3" s="335" t="s">
        <v>4</v>
      </c>
      <c r="J3" s="335" t="s">
        <v>8</v>
      </c>
      <c r="K3" s="331" t="s">
        <v>9</v>
      </c>
      <c r="L3" s="152" t="s">
        <v>13</v>
      </c>
      <c r="M3" s="152" t="s">
        <v>14</v>
      </c>
      <c r="N3" s="331" t="s">
        <v>18</v>
      </c>
      <c r="O3" s="331">
        <v>2023</v>
      </c>
    </row>
    <row r="4" spans="1:15" ht="15.75" x14ac:dyDescent="0.25">
      <c r="A4" s="418" t="s">
        <v>78</v>
      </c>
      <c r="D4" s="139"/>
      <c r="F4" s="139"/>
      <c r="G4" s="139"/>
      <c r="H4" s="158"/>
      <c r="I4" s="139"/>
      <c r="J4" s="139"/>
      <c r="K4" s="139"/>
      <c r="M4" s="139"/>
      <c r="N4" s="139"/>
      <c r="O4" s="139"/>
    </row>
    <row r="5" spans="1:15" ht="15.75" x14ac:dyDescent="0.25">
      <c r="A5" s="148" t="s">
        <v>67</v>
      </c>
      <c r="B5" s="211">
        <v>1077864.6000000001</v>
      </c>
      <c r="C5" s="140">
        <v>930535.75</v>
      </c>
      <c r="D5" s="140">
        <f>B5+C5</f>
        <v>2008400.35</v>
      </c>
      <c r="E5" s="140">
        <v>1395057.38</v>
      </c>
      <c r="F5" s="140">
        <v>3403457.72</v>
      </c>
      <c r="G5" s="140">
        <v>1993055.59</v>
      </c>
      <c r="H5" s="140">
        <f>B5+C5+E5+G5</f>
        <v>5396513.3200000003</v>
      </c>
      <c r="I5" s="140">
        <v>865960.42800000007</v>
      </c>
      <c r="J5" s="140">
        <v>759497.78</v>
      </c>
      <c r="K5" s="140">
        <f>SUM(I5:J5)</f>
        <v>1625458.2080000001</v>
      </c>
      <c r="L5" s="140">
        <v>1143024.2</v>
      </c>
      <c r="M5" s="140">
        <f>K5+L5</f>
        <v>2768482.4079999998</v>
      </c>
      <c r="N5" s="140">
        <v>1338223.17</v>
      </c>
      <c r="O5" s="140">
        <f>N5+M5</f>
        <v>4106705.5779999997</v>
      </c>
    </row>
    <row r="6" spans="1:15" ht="15.75" x14ac:dyDescent="0.25">
      <c r="A6" s="148" t="s">
        <v>68</v>
      </c>
      <c r="B6" s="212">
        <v>372480</v>
      </c>
      <c r="C6" s="141">
        <v>296593.49</v>
      </c>
      <c r="D6" s="141">
        <f>B6+C6</f>
        <v>669073.49</v>
      </c>
      <c r="E6" s="141">
        <v>359866.89</v>
      </c>
      <c r="F6" s="141">
        <v>1028940.38</v>
      </c>
      <c r="G6" s="141">
        <v>313350.21000000002</v>
      </c>
      <c r="H6" s="141">
        <f>B6+C6+E6+G6</f>
        <v>1342290.59</v>
      </c>
      <c r="I6" s="141">
        <v>251281.08599999998</v>
      </c>
      <c r="J6" s="141">
        <v>288725.17</v>
      </c>
      <c r="K6" s="141">
        <f>SUM(I6:J6)</f>
        <v>540006.25599999994</v>
      </c>
      <c r="L6" s="141">
        <v>290054.15000000002</v>
      </c>
      <c r="M6" s="141">
        <f>K6+L6</f>
        <v>830060.40599999996</v>
      </c>
      <c r="N6" s="141">
        <v>308197</v>
      </c>
      <c r="O6" s="141">
        <f>N6+M6</f>
        <v>1138257.406</v>
      </c>
    </row>
    <row r="7" spans="1:15" ht="15.75" x14ac:dyDescent="0.25">
      <c r="A7" s="149" t="s">
        <v>71</v>
      </c>
      <c r="B7" s="146">
        <f t="shared" ref="B7:H7" si="0">SUM(B5:B6)</f>
        <v>1450344.6</v>
      </c>
      <c r="C7" s="146">
        <f t="shared" si="0"/>
        <v>1227129.24</v>
      </c>
      <c r="D7" s="146">
        <f t="shared" si="0"/>
        <v>2677473.84</v>
      </c>
      <c r="E7" s="146">
        <f t="shared" si="0"/>
        <v>1754924.27</v>
      </c>
      <c r="F7" s="146">
        <f t="shared" si="0"/>
        <v>4432398.1000000006</v>
      </c>
      <c r="G7" s="146">
        <f t="shared" si="0"/>
        <v>2306405.8000000003</v>
      </c>
      <c r="H7" s="146">
        <f t="shared" si="0"/>
        <v>6738803.9100000001</v>
      </c>
      <c r="I7" s="209">
        <f>SUM(I5:I6)</f>
        <v>1117241.514</v>
      </c>
      <c r="J7" s="342">
        <f t="shared" ref="J7:L7" si="1">SUM(J5:J6)</f>
        <v>1048222.95</v>
      </c>
      <c r="K7" s="342">
        <f t="shared" si="1"/>
        <v>2165464.4640000002</v>
      </c>
      <c r="L7" s="146">
        <f t="shared" si="1"/>
        <v>1433078.35</v>
      </c>
      <c r="M7" s="146">
        <f>SUM(M5:M6)</f>
        <v>3598542.8139999998</v>
      </c>
      <c r="N7" s="209">
        <f>SUM(N5:N6)</f>
        <v>1646420.17</v>
      </c>
      <c r="O7" s="209">
        <f>SUM(O5:O6)</f>
        <v>5244962.9839999992</v>
      </c>
    </row>
    <row r="8" spans="1:15" ht="15.75" x14ac:dyDescent="0.25">
      <c r="A8" s="419" t="s">
        <v>79</v>
      </c>
      <c r="D8" s="139"/>
      <c r="F8" s="139"/>
      <c r="G8" s="139"/>
      <c r="H8" s="158"/>
      <c r="I8" s="139"/>
      <c r="J8" s="343"/>
      <c r="K8" s="343"/>
      <c r="M8" s="139"/>
      <c r="N8" s="139"/>
      <c r="O8" s="139"/>
    </row>
    <row r="9" spans="1:15" ht="15.75" x14ac:dyDescent="0.25">
      <c r="A9" s="150" t="s">
        <v>74</v>
      </c>
      <c r="B9" s="213">
        <v>31.03</v>
      </c>
      <c r="C9" s="142">
        <v>9.61</v>
      </c>
      <c r="D9" s="142">
        <v>20.32</v>
      </c>
      <c r="E9" s="142">
        <v>1.87</v>
      </c>
      <c r="F9" s="142">
        <v>14.17</v>
      </c>
      <c r="G9" s="142">
        <v>2.6</v>
      </c>
      <c r="H9" s="142">
        <v>11.28</v>
      </c>
      <c r="I9" s="142">
        <v>1.3030000000000008</v>
      </c>
      <c r="J9" s="142">
        <v>2.23</v>
      </c>
      <c r="K9" s="142">
        <f>AVERAGE(I9:J9)</f>
        <v>1.7665000000000004</v>
      </c>
      <c r="L9" s="142">
        <v>3.06</v>
      </c>
      <c r="M9" s="142">
        <f>AVERAGE(I9:J9,L9)</f>
        <v>2.1976666666666671</v>
      </c>
      <c r="N9" s="142">
        <v>2.66</v>
      </c>
      <c r="O9" s="142">
        <v>2.31</v>
      </c>
    </row>
    <row r="10" spans="1:15" ht="15.75" x14ac:dyDescent="0.25">
      <c r="A10" s="150" t="s">
        <v>85</v>
      </c>
      <c r="B10" s="214">
        <v>7.8</v>
      </c>
      <c r="C10" s="143">
        <v>2.39</v>
      </c>
      <c r="D10" s="143">
        <v>5.09</v>
      </c>
      <c r="E10" s="143">
        <v>0.51</v>
      </c>
      <c r="F10" s="143">
        <v>3.56</v>
      </c>
      <c r="G10" s="143">
        <v>0.75</v>
      </c>
      <c r="H10" s="143">
        <v>2.86</v>
      </c>
      <c r="I10" s="143">
        <v>0.4593333333333337</v>
      </c>
      <c r="J10" s="143">
        <v>0.8</v>
      </c>
      <c r="K10" s="143">
        <f t="shared" ref="K10:K14" si="2">AVERAGE(I10:J10)</f>
        <v>0.62966666666666682</v>
      </c>
      <c r="L10" s="143">
        <v>1.1499999999999999</v>
      </c>
      <c r="M10" s="143">
        <f t="shared" ref="M10:M14" si="3">AVERAGE(I10:J10,L10)</f>
        <v>0.80311111111111122</v>
      </c>
      <c r="N10" s="143">
        <v>1.06</v>
      </c>
      <c r="O10" s="143">
        <v>0.87</v>
      </c>
    </row>
    <row r="11" spans="1:15" ht="15.75" x14ac:dyDescent="0.25">
      <c r="A11" s="150" t="s">
        <v>80</v>
      </c>
      <c r="B11" s="215">
        <v>5.97</v>
      </c>
      <c r="C11" s="144">
        <v>2.19</v>
      </c>
      <c r="D11" s="144">
        <v>4.08</v>
      </c>
      <c r="E11" s="144">
        <v>1.03</v>
      </c>
      <c r="F11" s="144">
        <v>3.06</v>
      </c>
      <c r="G11" s="144">
        <v>1.7</v>
      </c>
      <c r="H11" s="144">
        <v>2.72</v>
      </c>
      <c r="I11" s="144">
        <v>0.95900000000000007</v>
      </c>
      <c r="J11" s="144">
        <v>0.85</v>
      </c>
      <c r="K11" s="144">
        <f t="shared" si="2"/>
        <v>0.90450000000000008</v>
      </c>
      <c r="L11" s="144">
        <v>1.55</v>
      </c>
      <c r="M11" s="144">
        <f t="shared" si="3"/>
        <v>1.1196666666666666</v>
      </c>
      <c r="N11" s="144">
        <v>1.88</v>
      </c>
      <c r="O11" s="144">
        <v>1.31</v>
      </c>
    </row>
    <row r="12" spans="1:15" ht="15.75" x14ac:dyDescent="0.25">
      <c r="A12" s="150" t="s">
        <v>76</v>
      </c>
      <c r="B12" s="216">
        <v>168.85</v>
      </c>
      <c r="C12" s="145">
        <v>54.08</v>
      </c>
      <c r="D12" s="145">
        <v>111.46</v>
      </c>
      <c r="E12" s="145">
        <v>11.26</v>
      </c>
      <c r="F12" s="145">
        <v>78.06</v>
      </c>
      <c r="G12" s="145">
        <v>16.850000000000001</v>
      </c>
      <c r="H12" s="145">
        <v>62.76</v>
      </c>
      <c r="I12" s="145">
        <v>9.5559999999999992</v>
      </c>
      <c r="J12" s="145">
        <v>15.33</v>
      </c>
      <c r="K12" s="145">
        <f t="shared" si="2"/>
        <v>12.443</v>
      </c>
      <c r="L12" s="145">
        <v>32.86</v>
      </c>
      <c r="M12" s="145">
        <f t="shared" si="3"/>
        <v>19.248666666666665</v>
      </c>
      <c r="N12" s="145">
        <v>21.13</v>
      </c>
      <c r="O12" s="145">
        <v>19.72</v>
      </c>
    </row>
    <row r="13" spans="1:15" ht="15.75" x14ac:dyDescent="0.25">
      <c r="A13" s="150" t="s">
        <v>81</v>
      </c>
      <c r="B13" s="216">
        <v>22.96</v>
      </c>
      <c r="C13" s="145">
        <v>6.99</v>
      </c>
      <c r="D13" s="145">
        <v>14.97</v>
      </c>
      <c r="E13" s="145">
        <v>1.42</v>
      </c>
      <c r="F13" s="145">
        <v>10.45</v>
      </c>
      <c r="G13" s="145">
        <v>2.12</v>
      </c>
      <c r="H13" s="145">
        <v>8.3699999999999992</v>
      </c>
      <c r="I13" s="145">
        <v>1.1926666666666663</v>
      </c>
      <c r="J13" s="145">
        <v>2</v>
      </c>
      <c r="K13" s="145">
        <f t="shared" si="2"/>
        <v>1.5963333333333332</v>
      </c>
      <c r="L13" s="145">
        <v>2.48</v>
      </c>
      <c r="M13" s="145">
        <f t="shared" si="3"/>
        <v>1.8908888888888888</v>
      </c>
      <c r="N13" s="145">
        <v>2.37</v>
      </c>
      <c r="O13" s="145">
        <v>2.0099999999999998</v>
      </c>
    </row>
    <row r="14" spans="1:15" s="167" customFormat="1" ht="15.75" x14ac:dyDescent="0.25">
      <c r="A14" s="150" t="s">
        <v>99</v>
      </c>
      <c r="B14" s="216">
        <v>0.84</v>
      </c>
      <c r="C14" s="145">
        <v>0.31</v>
      </c>
      <c r="D14" s="145">
        <v>0.56999999999999995</v>
      </c>
      <c r="E14" s="145">
        <v>0.22</v>
      </c>
      <c r="F14" s="145">
        <v>0.46</v>
      </c>
      <c r="G14" s="145">
        <v>0.28000000000000003</v>
      </c>
      <c r="H14" s="145">
        <v>0.41</v>
      </c>
      <c r="I14" s="145">
        <v>0.17300000000000001</v>
      </c>
      <c r="J14" s="145">
        <v>0.3</v>
      </c>
      <c r="K14" s="145">
        <f t="shared" si="2"/>
        <v>0.23649999999999999</v>
      </c>
      <c r="L14" s="145">
        <v>0.43</v>
      </c>
      <c r="M14" s="145">
        <f t="shared" si="3"/>
        <v>0.30099999999999999</v>
      </c>
      <c r="N14" s="145">
        <v>0.57999999999999996</v>
      </c>
      <c r="O14" s="145">
        <v>0.37</v>
      </c>
    </row>
    <row r="15" spans="1:15" ht="15.75" x14ac:dyDescent="0.25">
      <c r="A15" s="151" t="s">
        <v>71</v>
      </c>
      <c r="B15" s="147">
        <f t="shared" ref="B15:G15" si="4">SUM(B9:B14)</f>
        <v>237.45</v>
      </c>
      <c r="C15" s="147">
        <f t="shared" si="4"/>
        <v>75.569999999999993</v>
      </c>
      <c r="D15" s="147">
        <f t="shared" si="4"/>
        <v>156.48999999999998</v>
      </c>
      <c r="E15" s="147">
        <f t="shared" si="4"/>
        <v>16.309999999999999</v>
      </c>
      <c r="F15" s="147">
        <f t="shared" si="4"/>
        <v>109.75999999999999</v>
      </c>
      <c r="G15" s="147">
        <f t="shared" si="4"/>
        <v>24.300000000000004</v>
      </c>
      <c r="H15" s="147">
        <f t="shared" ref="H15" si="5">SUM(H9:H13)</f>
        <v>87.990000000000009</v>
      </c>
      <c r="I15" s="210">
        <f>SUM(I9:I14)</f>
        <v>13.643000000000001</v>
      </c>
      <c r="J15" s="344">
        <f>SUM(J9:J14)</f>
        <v>21.51</v>
      </c>
      <c r="K15" s="345">
        <f t="shared" ref="K15:L15" si="6">SUM(K9:K14)</f>
        <v>17.576499999999999</v>
      </c>
      <c r="L15" s="147">
        <f t="shared" si="6"/>
        <v>41.529999999999994</v>
      </c>
      <c r="M15" s="147">
        <f>SUM(M9:M14)</f>
        <v>25.560999999999996</v>
      </c>
      <c r="N15" s="210">
        <f>SUM(N9:N14)</f>
        <v>29.679999999999996</v>
      </c>
      <c r="O15" s="147">
        <f>SUM(O9:O14)</f>
        <v>26.59</v>
      </c>
    </row>
    <row r="16" spans="1:15" ht="15" customHeight="1" x14ac:dyDescent="0.25">
      <c r="A16" s="462" t="s">
        <v>103</v>
      </c>
    </row>
    <row r="17" spans="1:1" x14ac:dyDescent="0.25">
      <c r="A17" s="463"/>
    </row>
    <row r="18" spans="1:1" x14ac:dyDescent="0.25">
      <c r="A18" s="463"/>
    </row>
    <row r="19" spans="1:1" x14ac:dyDescent="0.25">
      <c r="A19" s="463"/>
    </row>
    <row r="20" spans="1:1" x14ac:dyDescent="0.25">
      <c r="A20" s="463"/>
    </row>
    <row r="21" spans="1:1" x14ac:dyDescent="0.25">
      <c r="A21" s="463"/>
    </row>
    <row r="22" spans="1:1" x14ac:dyDescent="0.25">
      <c r="A22" s="463"/>
    </row>
    <row r="23" spans="1:1" x14ac:dyDescent="0.25">
      <c r="A23" s="463"/>
    </row>
  </sheetData>
  <protectedRanges>
    <protectedRange password="CA04" sqref="B1:F4 C5:D6 A1:A15 D7:G7 G3:O4 B8:D8 L7:O7 C9:D14" name="Диапазон2"/>
    <protectedRange password="CA04" sqref="E5:F6 B9:B15 L8:O15 C15:K15 E8:K14 L5:O6" name="Диапазон2_2"/>
    <protectedRange password="CA04" sqref="B5:B7 C7 H7:K7 G5:K6" name="Диапазон2_1_1"/>
  </protectedRanges>
  <mergeCells count="5">
    <mergeCell ref="A1:O1"/>
    <mergeCell ref="A16:A23"/>
    <mergeCell ref="B2:H2"/>
    <mergeCell ref="A2:A3"/>
    <mergeCell ref="I2:O2"/>
  </mergeCells>
  <pageMargins left="0.25" right="0.25" top="0.75" bottom="0.75" header="0.3" footer="0.3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E31"/>
  <sheetViews>
    <sheetView zoomScale="70" zoomScaleNormal="70" workbookViewId="0">
      <pane xSplit="1" topLeftCell="W1" activePane="topRight" state="frozen"/>
      <selection pane="topRight" activeCell="AO14" sqref="AH14:AO14"/>
    </sheetView>
  </sheetViews>
  <sheetFormatPr defaultColWidth="8.85546875" defaultRowHeight="15" x14ac:dyDescent="0.25"/>
  <cols>
    <col min="1" max="1" width="45.85546875" style="167" customWidth="1"/>
    <col min="2" max="5" width="8.85546875" style="167"/>
    <col min="6" max="6" width="10.140625" style="167" customWidth="1"/>
    <col min="7" max="9" width="8.85546875" style="167"/>
    <col min="10" max="10" width="11.7109375" style="167" customWidth="1"/>
    <col min="11" max="12" width="8.85546875" style="167"/>
    <col min="13" max="13" width="8.85546875" style="167" customWidth="1"/>
    <col min="14" max="14" width="9.85546875" style="167" customWidth="1"/>
    <col min="15" max="17" width="7.7109375" style="167" customWidth="1"/>
    <col min="18" max="19" width="11.140625" style="167" customWidth="1"/>
    <col min="20" max="20" width="10.7109375" style="167" customWidth="1"/>
    <col min="21" max="21" width="7.7109375" style="167" customWidth="1"/>
    <col min="22" max="22" width="10.140625" style="167" customWidth="1"/>
    <col min="23" max="23" width="9" style="167" customWidth="1"/>
    <col min="24" max="24" width="10.7109375" style="167" customWidth="1"/>
    <col min="25" max="25" width="7.7109375" style="167" customWidth="1"/>
    <col min="26" max="26" width="11.42578125" style="167" bestFit="1" customWidth="1"/>
    <col min="27" max="29" width="8.85546875" style="167"/>
    <col min="30" max="30" width="11.28515625" style="167" customWidth="1"/>
    <col min="31" max="16384" width="8.85546875" style="167"/>
  </cols>
  <sheetData>
    <row r="2" spans="1:57" ht="18.75" x14ac:dyDescent="0.3">
      <c r="A2" s="435"/>
      <c r="B2" s="470">
        <v>2022</v>
      </c>
      <c r="C2" s="471"/>
      <c r="D2" s="471"/>
      <c r="E2" s="471"/>
      <c r="F2" s="472"/>
      <c r="G2" s="472"/>
      <c r="H2" s="472"/>
      <c r="I2" s="472"/>
      <c r="J2" s="472"/>
      <c r="K2" s="472"/>
      <c r="L2" s="472"/>
      <c r="M2" s="472"/>
      <c r="N2" s="473"/>
      <c r="O2" s="473"/>
      <c r="P2" s="473"/>
      <c r="Q2" s="473"/>
      <c r="R2" s="473"/>
      <c r="S2" s="473"/>
      <c r="T2" s="473"/>
      <c r="U2" s="473"/>
      <c r="V2" s="312"/>
      <c r="W2" s="313"/>
      <c r="X2" s="313"/>
      <c r="Y2" s="313"/>
      <c r="Z2" s="312"/>
      <c r="AA2" s="313"/>
      <c r="AB2" s="313"/>
      <c r="AC2" s="313"/>
      <c r="AD2" s="470">
        <v>2023</v>
      </c>
      <c r="AE2" s="471"/>
      <c r="AF2" s="471"/>
      <c r="AG2" s="471"/>
      <c r="AH2" s="471"/>
      <c r="AI2" s="471"/>
      <c r="AJ2" s="471"/>
      <c r="AK2" s="471"/>
      <c r="AL2" s="471"/>
      <c r="AM2" s="471"/>
      <c r="AN2" s="471"/>
      <c r="AO2" s="471"/>
      <c r="AP2" s="471"/>
      <c r="AQ2" s="471"/>
      <c r="AR2" s="471"/>
      <c r="AS2" s="471"/>
      <c r="AT2" s="471"/>
      <c r="AU2" s="471"/>
      <c r="AV2" s="471"/>
      <c r="AW2" s="471"/>
      <c r="AX2" s="471"/>
      <c r="AY2" s="471"/>
      <c r="AZ2" s="471"/>
      <c r="BA2" s="471"/>
      <c r="BB2" s="471"/>
      <c r="BC2" s="471"/>
      <c r="BD2" s="471"/>
      <c r="BE2" s="471"/>
    </row>
    <row r="3" spans="1:57" ht="18.75" x14ac:dyDescent="0.3">
      <c r="A3" s="435"/>
      <c r="B3" s="431" t="s">
        <v>4</v>
      </c>
      <c r="C3" s="431"/>
      <c r="D3" s="431"/>
      <c r="E3" s="431"/>
      <c r="F3" s="277"/>
      <c r="G3" s="431" t="s">
        <v>101</v>
      </c>
      <c r="H3" s="474"/>
      <c r="I3" s="274"/>
      <c r="J3" s="275"/>
      <c r="K3" s="431" t="s">
        <v>102</v>
      </c>
      <c r="L3" s="474"/>
      <c r="M3" s="274"/>
      <c r="N3" s="433" t="s">
        <v>13</v>
      </c>
      <c r="O3" s="436"/>
      <c r="P3" s="436"/>
      <c r="Q3" s="434"/>
      <c r="R3" s="433" t="s">
        <v>14</v>
      </c>
      <c r="S3" s="436"/>
      <c r="T3" s="436"/>
      <c r="U3" s="434"/>
      <c r="V3" s="437" t="s">
        <v>18</v>
      </c>
      <c r="W3" s="431"/>
      <c r="X3" s="431"/>
      <c r="Y3" s="432"/>
      <c r="Z3" s="437">
        <v>2022</v>
      </c>
      <c r="AA3" s="431"/>
      <c r="AB3" s="431"/>
      <c r="AC3" s="438"/>
      <c r="AD3" s="437" t="s">
        <v>4</v>
      </c>
      <c r="AE3" s="431"/>
      <c r="AF3" s="431"/>
      <c r="AG3" s="432"/>
      <c r="AH3" s="437" t="s">
        <v>8</v>
      </c>
      <c r="AI3" s="431"/>
      <c r="AJ3" s="431"/>
      <c r="AK3" s="432"/>
      <c r="AL3" s="337"/>
      <c r="AM3" s="431" t="s">
        <v>102</v>
      </c>
      <c r="AN3" s="474"/>
      <c r="AO3" s="336"/>
      <c r="AP3" s="433" t="s">
        <v>13</v>
      </c>
      <c r="AQ3" s="436"/>
      <c r="AR3" s="436"/>
      <c r="AS3" s="434"/>
      <c r="AT3" s="433" t="s">
        <v>14</v>
      </c>
      <c r="AU3" s="436"/>
      <c r="AV3" s="436"/>
      <c r="AW3" s="434"/>
      <c r="AX3" s="433" t="s">
        <v>18</v>
      </c>
      <c r="AY3" s="436"/>
      <c r="AZ3" s="436"/>
      <c r="BA3" s="434"/>
      <c r="BB3" s="433">
        <v>2023</v>
      </c>
      <c r="BC3" s="436"/>
      <c r="BD3" s="436"/>
      <c r="BE3" s="434"/>
    </row>
    <row r="4" spans="1:57" ht="30" x14ac:dyDescent="0.25">
      <c r="A4" s="435"/>
      <c r="B4" s="126" t="s">
        <v>94</v>
      </c>
      <c r="C4" s="126" t="s">
        <v>95</v>
      </c>
      <c r="D4" s="126" t="s">
        <v>96</v>
      </c>
      <c r="E4" s="126" t="s">
        <v>97</v>
      </c>
      <c r="F4" s="126" t="s">
        <v>94</v>
      </c>
      <c r="G4" s="126" t="s">
        <v>95</v>
      </c>
      <c r="H4" s="126" t="s">
        <v>96</v>
      </c>
      <c r="I4" s="126" t="s">
        <v>97</v>
      </c>
      <c r="J4" s="126" t="s">
        <v>94</v>
      </c>
      <c r="K4" s="126" t="s">
        <v>95</v>
      </c>
      <c r="L4" s="126" t="s">
        <v>96</v>
      </c>
      <c r="M4" s="126" t="s">
        <v>97</v>
      </c>
      <c r="N4" s="126" t="s">
        <v>94</v>
      </c>
      <c r="O4" s="126" t="s">
        <v>95</v>
      </c>
      <c r="P4" s="126" t="s">
        <v>96</v>
      </c>
      <c r="Q4" s="126" t="s">
        <v>97</v>
      </c>
      <c r="R4" s="126" t="s">
        <v>94</v>
      </c>
      <c r="S4" s="126" t="s">
        <v>104</v>
      </c>
      <c r="T4" s="126" t="s">
        <v>105</v>
      </c>
      <c r="U4" s="126" t="s">
        <v>97</v>
      </c>
      <c r="V4" s="126" t="s">
        <v>94</v>
      </c>
      <c r="W4" s="126" t="s">
        <v>95</v>
      </c>
      <c r="X4" s="126" t="s">
        <v>96</v>
      </c>
      <c r="Y4" s="126" t="s">
        <v>97</v>
      </c>
      <c r="Z4" s="126" t="s">
        <v>94</v>
      </c>
      <c r="AA4" s="126" t="s">
        <v>95</v>
      </c>
      <c r="AB4" s="126" t="s">
        <v>96</v>
      </c>
      <c r="AC4" s="126" t="s">
        <v>97</v>
      </c>
      <c r="AD4" s="126" t="s">
        <v>94</v>
      </c>
      <c r="AE4" s="126" t="s">
        <v>95</v>
      </c>
      <c r="AF4" s="126" t="s">
        <v>96</v>
      </c>
      <c r="AG4" s="126" t="s">
        <v>97</v>
      </c>
      <c r="AH4" s="126" t="s">
        <v>94</v>
      </c>
      <c r="AI4" s="126" t="s">
        <v>95</v>
      </c>
      <c r="AJ4" s="126" t="s">
        <v>96</v>
      </c>
      <c r="AK4" s="126" t="s">
        <v>97</v>
      </c>
      <c r="AL4" s="126" t="s">
        <v>94</v>
      </c>
      <c r="AM4" s="126" t="s">
        <v>95</v>
      </c>
      <c r="AN4" s="126" t="s">
        <v>96</v>
      </c>
      <c r="AO4" s="126" t="s">
        <v>97</v>
      </c>
      <c r="AP4" s="126" t="s">
        <v>94</v>
      </c>
      <c r="AQ4" s="126" t="s">
        <v>95</v>
      </c>
      <c r="AR4" s="126" t="s">
        <v>96</v>
      </c>
      <c r="AS4" s="126" t="s">
        <v>97</v>
      </c>
      <c r="AT4" s="126" t="s">
        <v>94</v>
      </c>
      <c r="AU4" s="126" t="s">
        <v>104</v>
      </c>
      <c r="AV4" s="126" t="s">
        <v>105</v>
      </c>
      <c r="AW4" s="126" t="s">
        <v>97</v>
      </c>
      <c r="AX4" s="126" t="s">
        <v>94</v>
      </c>
      <c r="AY4" s="126" t="s">
        <v>95</v>
      </c>
      <c r="AZ4" s="126" t="s">
        <v>96</v>
      </c>
      <c r="BA4" s="126" t="s">
        <v>97</v>
      </c>
      <c r="BB4" s="126" t="s">
        <v>94</v>
      </c>
      <c r="BC4" s="126" t="s">
        <v>104</v>
      </c>
      <c r="BD4" s="126" t="s">
        <v>105</v>
      </c>
      <c r="BE4" s="126" t="s">
        <v>97</v>
      </c>
    </row>
    <row r="5" spans="1:57" ht="18.75" x14ac:dyDescent="0.25">
      <c r="A5" s="171" t="s">
        <v>19</v>
      </c>
      <c r="F5" s="278"/>
      <c r="I5" s="280"/>
      <c r="J5" s="201"/>
      <c r="K5" s="201"/>
      <c r="L5" s="201"/>
      <c r="M5" s="201"/>
      <c r="V5" s="116"/>
      <c r="W5" s="116"/>
      <c r="X5" s="116"/>
      <c r="Y5" s="116"/>
      <c r="Z5" s="116"/>
      <c r="AA5" s="116"/>
      <c r="AB5" s="116"/>
      <c r="AC5" s="157"/>
      <c r="AD5" s="116"/>
      <c r="AE5" s="116"/>
      <c r="AF5" s="116"/>
      <c r="AG5" s="116"/>
      <c r="AH5" s="116"/>
      <c r="AI5" s="116"/>
      <c r="AJ5" s="116"/>
      <c r="AK5" s="116"/>
      <c r="AL5" s="201"/>
      <c r="AM5" s="201"/>
      <c r="AN5" s="201"/>
      <c r="AO5" s="201"/>
    </row>
    <row r="6" spans="1:57" ht="15.75" x14ac:dyDescent="0.25">
      <c r="A6" s="65" t="s">
        <v>20</v>
      </c>
      <c r="B6" s="217">
        <v>200542</v>
      </c>
      <c r="C6" s="217">
        <v>38</v>
      </c>
      <c r="D6" s="217">
        <v>0</v>
      </c>
      <c r="E6" s="218">
        <v>0</v>
      </c>
      <c r="F6" s="219">
        <v>95015</v>
      </c>
      <c r="G6" s="217">
        <v>2</v>
      </c>
      <c r="H6" s="217">
        <v>0</v>
      </c>
      <c r="I6" s="218">
        <v>0</v>
      </c>
      <c r="J6" s="219">
        <v>297550</v>
      </c>
      <c r="K6" s="217">
        <v>39</v>
      </c>
      <c r="L6" s="217">
        <v>0</v>
      </c>
      <c r="M6" s="218">
        <v>0</v>
      </c>
      <c r="N6" s="217">
        <v>36113</v>
      </c>
      <c r="O6" s="217">
        <v>0</v>
      </c>
      <c r="P6" s="217">
        <v>0</v>
      </c>
      <c r="Q6" s="218">
        <v>0</v>
      </c>
      <c r="R6" s="217">
        <v>333663</v>
      </c>
      <c r="S6" s="217">
        <v>39</v>
      </c>
      <c r="T6" s="217">
        <v>0</v>
      </c>
      <c r="U6" s="218">
        <v>0</v>
      </c>
      <c r="V6" s="217">
        <v>184955</v>
      </c>
      <c r="W6" s="220">
        <v>16</v>
      </c>
      <c r="X6" s="220">
        <v>0</v>
      </c>
      <c r="Y6" s="221">
        <v>0</v>
      </c>
      <c r="Z6" s="217">
        <v>518618</v>
      </c>
      <c r="AA6" s="220">
        <v>55</v>
      </c>
      <c r="AB6" s="220">
        <v>0</v>
      </c>
      <c r="AC6" s="221">
        <v>0</v>
      </c>
      <c r="AD6" s="220">
        <v>200102</v>
      </c>
      <c r="AE6" s="220">
        <v>3.1509999999999998</v>
      </c>
      <c r="AF6" s="220">
        <v>0</v>
      </c>
      <c r="AG6" s="221">
        <v>0</v>
      </c>
      <c r="AH6" s="367">
        <v>81903</v>
      </c>
      <c r="AI6" s="367">
        <v>1.798</v>
      </c>
      <c r="AJ6" s="367">
        <v>0</v>
      </c>
      <c r="AK6" s="368">
        <v>0</v>
      </c>
      <c r="AL6" s="367">
        <v>282005</v>
      </c>
      <c r="AM6" s="367">
        <v>4.9489999999999998</v>
      </c>
      <c r="AN6" s="369">
        <v>0</v>
      </c>
      <c r="AO6" s="370">
        <v>0</v>
      </c>
      <c r="AP6" s="217">
        <v>28060</v>
      </c>
      <c r="AQ6" s="217">
        <v>0</v>
      </c>
      <c r="AR6" s="217">
        <v>0</v>
      </c>
      <c r="AS6" s="218">
        <v>0</v>
      </c>
      <c r="AT6" s="217">
        <v>310065</v>
      </c>
      <c r="AU6" s="217">
        <v>4.9489999999999998</v>
      </c>
      <c r="AV6" s="217">
        <v>0</v>
      </c>
      <c r="AW6" s="218">
        <v>0</v>
      </c>
      <c r="AX6" s="217">
        <v>192391</v>
      </c>
      <c r="AY6" s="217">
        <v>1</v>
      </c>
      <c r="AZ6" s="217">
        <v>0</v>
      </c>
      <c r="BA6" s="218">
        <v>0</v>
      </c>
      <c r="BB6" s="217">
        <v>502456</v>
      </c>
      <c r="BC6" s="217">
        <v>5.9489999999999998</v>
      </c>
      <c r="BD6" s="217">
        <v>0</v>
      </c>
      <c r="BE6" s="218">
        <v>0</v>
      </c>
    </row>
    <row r="7" spans="1:57" ht="15.75" x14ac:dyDescent="0.25">
      <c r="A7" s="66" t="s">
        <v>21</v>
      </c>
      <c r="B7" s="222">
        <v>359172</v>
      </c>
      <c r="C7" s="222">
        <v>15</v>
      </c>
      <c r="D7" s="222">
        <v>0</v>
      </c>
      <c r="E7" s="223">
        <v>0</v>
      </c>
      <c r="F7" s="224">
        <v>181182</v>
      </c>
      <c r="G7" s="222">
        <v>13</v>
      </c>
      <c r="H7" s="222">
        <v>0</v>
      </c>
      <c r="I7" s="223">
        <v>0</v>
      </c>
      <c r="J7" s="224">
        <v>540354</v>
      </c>
      <c r="K7" s="222">
        <v>28</v>
      </c>
      <c r="L7" s="222">
        <v>0</v>
      </c>
      <c r="M7" s="223">
        <v>0</v>
      </c>
      <c r="N7" s="222">
        <v>79750</v>
      </c>
      <c r="O7" s="222">
        <v>0</v>
      </c>
      <c r="P7" s="222">
        <v>0</v>
      </c>
      <c r="Q7" s="223">
        <v>0</v>
      </c>
      <c r="R7" s="222">
        <v>620104</v>
      </c>
      <c r="S7" s="222">
        <v>28</v>
      </c>
      <c r="T7" s="222">
        <v>0</v>
      </c>
      <c r="U7" s="223">
        <v>0</v>
      </c>
      <c r="V7" s="222">
        <v>307769</v>
      </c>
      <c r="W7" s="225">
        <v>102</v>
      </c>
      <c r="X7" s="225">
        <v>0</v>
      </c>
      <c r="Y7" s="226">
        <v>0</v>
      </c>
      <c r="Z7" s="222">
        <v>927873</v>
      </c>
      <c r="AA7" s="225">
        <v>130</v>
      </c>
      <c r="AB7" s="225">
        <v>0</v>
      </c>
      <c r="AC7" s="226">
        <v>0</v>
      </c>
      <c r="AD7" s="225">
        <v>354645</v>
      </c>
      <c r="AE7" s="225">
        <v>0</v>
      </c>
      <c r="AF7" s="225">
        <v>0</v>
      </c>
      <c r="AG7" s="226">
        <v>0</v>
      </c>
      <c r="AH7" s="371">
        <v>136996.70000000001</v>
      </c>
      <c r="AI7" s="371">
        <v>25.3</v>
      </c>
      <c r="AJ7" s="371">
        <v>0</v>
      </c>
      <c r="AK7" s="372">
        <v>0</v>
      </c>
      <c r="AL7" s="371">
        <v>491641.7</v>
      </c>
      <c r="AM7" s="371">
        <v>25.3</v>
      </c>
      <c r="AN7" s="373">
        <v>0</v>
      </c>
      <c r="AO7" s="374">
        <v>0</v>
      </c>
      <c r="AP7" s="222">
        <v>90424</v>
      </c>
      <c r="AQ7" s="222">
        <v>0</v>
      </c>
      <c r="AR7" s="222">
        <v>0</v>
      </c>
      <c r="AS7" s="223">
        <v>0</v>
      </c>
      <c r="AT7" s="222">
        <v>582065.69999999995</v>
      </c>
      <c r="AU7" s="222">
        <v>25.3</v>
      </c>
      <c r="AV7" s="222">
        <v>0</v>
      </c>
      <c r="AW7" s="223">
        <v>0</v>
      </c>
      <c r="AX7" s="222">
        <v>334803</v>
      </c>
      <c r="AY7" s="222">
        <v>42</v>
      </c>
      <c r="AZ7" s="222">
        <v>0</v>
      </c>
      <c r="BA7" s="223">
        <v>0</v>
      </c>
      <c r="BB7" s="222">
        <v>916868.7</v>
      </c>
      <c r="BC7" s="222">
        <v>67.3</v>
      </c>
      <c r="BD7" s="222">
        <v>0</v>
      </c>
      <c r="BE7" s="223">
        <v>0</v>
      </c>
    </row>
    <row r="8" spans="1:57" ht="15.75" x14ac:dyDescent="0.25">
      <c r="A8" s="66" t="s">
        <v>22</v>
      </c>
      <c r="B8" s="222">
        <v>170999</v>
      </c>
      <c r="C8" s="222">
        <v>139</v>
      </c>
      <c r="D8" s="222">
        <v>0</v>
      </c>
      <c r="E8" s="223">
        <v>0</v>
      </c>
      <c r="F8" s="224">
        <v>91455</v>
      </c>
      <c r="G8" s="222">
        <v>0</v>
      </c>
      <c r="H8" s="222">
        <v>0</v>
      </c>
      <c r="I8" s="223">
        <v>0</v>
      </c>
      <c r="J8" s="224">
        <v>262454</v>
      </c>
      <c r="K8" s="222">
        <v>139</v>
      </c>
      <c r="L8" s="222">
        <v>0</v>
      </c>
      <c r="M8" s="223">
        <v>0</v>
      </c>
      <c r="N8" s="222">
        <v>49136</v>
      </c>
      <c r="O8" s="222">
        <v>0</v>
      </c>
      <c r="P8" s="222">
        <v>0</v>
      </c>
      <c r="Q8" s="223">
        <v>0</v>
      </c>
      <c r="R8" s="222">
        <v>311590</v>
      </c>
      <c r="S8" s="222">
        <v>139</v>
      </c>
      <c r="T8" s="222">
        <v>0</v>
      </c>
      <c r="U8" s="223">
        <v>0</v>
      </c>
      <c r="V8" s="222">
        <v>159562</v>
      </c>
      <c r="W8" s="225">
        <v>22</v>
      </c>
      <c r="X8" s="225">
        <v>0</v>
      </c>
      <c r="Y8" s="226">
        <v>0</v>
      </c>
      <c r="Z8" s="222">
        <v>471152</v>
      </c>
      <c r="AA8" s="225">
        <v>161</v>
      </c>
      <c r="AB8" s="225">
        <v>0</v>
      </c>
      <c r="AC8" s="226">
        <v>0</v>
      </c>
      <c r="AD8" s="225">
        <v>177404</v>
      </c>
      <c r="AE8" s="225">
        <v>44</v>
      </c>
      <c r="AF8" s="225">
        <v>0</v>
      </c>
      <c r="AG8" s="226">
        <v>0</v>
      </c>
      <c r="AH8" s="371">
        <v>81063</v>
      </c>
      <c r="AI8" s="371">
        <v>0</v>
      </c>
      <c r="AJ8" s="371">
        <v>0</v>
      </c>
      <c r="AK8" s="372">
        <v>0</v>
      </c>
      <c r="AL8" s="371">
        <v>258467</v>
      </c>
      <c r="AM8" s="371">
        <v>44</v>
      </c>
      <c r="AN8" s="373">
        <v>0</v>
      </c>
      <c r="AO8" s="374">
        <v>0</v>
      </c>
      <c r="AP8" s="222">
        <v>50029</v>
      </c>
      <c r="AQ8" s="222">
        <v>3</v>
      </c>
      <c r="AR8" s="222"/>
      <c r="AS8" s="223"/>
      <c r="AT8" s="222">
        <v>308496</v>
      </c>
      <c r="AU8" s="222">
        <v>47</v>
      </c>
      <c r="AV8" s="222">
        <v>0</v>
      </c>
      <c r="AW8" s="223">
        <v>0</v>
      </c>
      <c r="AX8" s="222">
        <v>169537</v>
      </c>
      <c r="AY8" s="222">
        <v>0</v>
      </c>
      <c r="AZ8" s="222">
        <v>0</v>
      </c>
      <c r="BA8" s="223">
        <v>0</v>
      </c>
      <c r="BB8" s="222">
        <v>478033</v>
      </c>
      <c r="BC8" s="222">
        <v>47</v>
      </c>
      <c r="BD8" s="222">
        <v>0</v>
      </c>
      <c r="BE8" s="223">
        <v>0</v>
      </c>
    </row>
    <row r="9" spans="1:57" ht="15.75" x14ac:dyDescent="0.25">
      <c r="A9" s="66" t="s">
        <v>23</v>
      </c>
      <c r="B9" s="222">
        <v>222966</v>
      </c>
      <c r="C9" s="222">
        <v>75</v>
      </c>
      <c r="D9" s="222">
        <v>0</v>
      </c>
      <c r="E9" s="223">
        <v>0</v>
      </c>
      <c r="F9" s="224">
        <v>126065</v>
      </c>
      <c r="G9" s="222">
        <v>0</v>
      </c>
      <c r="H9" s="222">
        <v>0</v>
      </c>
      <c r="I9" s="223">
        <v>0</v>
      </c>
      <c r="J9" s="224">
        <v>349031</v>
      </c>
      <c r="K9" s="222">
        <v>75</v>
      </c>
      <c r="L9" s="222">
        <v>0</v>
      </c>
      <c r="M9" s="223">
        <v>0</v>
      </c>
      <c r="N9" s="222">
        <v>67349</v>
      </c>
      <c r="O9" s="222">
        <v>0</v>
      </c>
      <c r="P9" s="222">
        <v>0</v>
      </c>
      <c r="Q9" s="223">
        <v>0</v>
      </c>
      <c r="R9" s="222">
        <v>416380</v>
      </c>
      <c r="S9" s="222">
        <v>75</v>
      </c>
      <c r="T9" s="222">
        <v>0</v>
      </c>
      <c r="U9" s="223">
        <v>0</v>
      </c>
      <c r="V9" s="222">
        <v>176494</v>
      </c>
      <c r="W9" s="225">
        <v>38</v>
      </c>
      <c r="X9" s="225">
        <v>0</v>
      </c>
      <c r="Y9" s="226">
        <v>0</v>
      </c>
      <c r="Z9" s="222">
        <v>592874</v>
      </c>
      <c r="AA9" s="225">
        <v>113</v>
      </c>
      <c r="AB9" s="225">
        <v>0</v>
      </c>
      <c r="AC9" s="226">
        <v>0</v>
      </c>
      <c r="AD9" s="225">
        <v>219433</v>
      </c>
      <c r="AE9" s="225">
        <v>44</v>
      </c>
      <c r="AF9" s="225">
        <v>0</v>
      </c>
      <c r="AG9" s="226">
        <v>0</v>
      </c>
      <c r="AH9" s="371">
        <v>111918</v>
      </c>
      <c r="AI9" s="371">
        <v>0</v>
      </c>
      <c r="AJ9" s="371">
        <v>0</v>
      </c>
      <c r="AK9" s="372">
        <v>0</v>
      </c>
      <c r="AL9" s="371">
        <v>331351</v>
      </c>
      <c r="AM9" s="371">
        <v>44</v>
      </c>
      <c r="AN9" s="373">
        <v>0</v>
      </c>
      <c r="AO9" s="374">
        <v>0</v>
      </c>
      <c r="AP9" s="222">
        <v>40030</v>
      </c>
      <c r="AQ9" s="222">
        <v>0</v>
      </c>
      <c r="AR9" s="222">
        <v>0</v>
      </c>
      <c r="AS9" s="223">
        <v>0</v>
      </c>
      <c r="AT9" s="222">
        <v>371381</v>
      </c>
      <c r="AU9" s="222">
        <v>44</v>
      </c>
      <c r="AV9" s="222">
        <v>0</v>
      </c>
      <c r="AW9" s="223">
        <v>0</v>
      </c>
      <c r="AX9" s="222">
        <v>204792</v>
      </c>
      <c r="AY9" s="222">
        <v>0</v>
      </c>
      <c r="AZ9" s="222">
        <v>0</v>
      </c>
      <c r="BA9" s="223">
        <v>0</v>
      </c>
      <c r="BB9" s="222">
        <v>576173</v>
      </c>
      <c r="BC9" s="222">
        <v>44</v>
      </c>
      <c r="BD9" s="222">
        <v>0</v>
      </c>
      <c r="BE9" s="223">
        <v>0</v>
      </c>
    </row>
    <row r="10" spans="1:57" ht="15.75" x14ac:dyDescent="0.25">
      <c r="A10" s="66" t="s">
        <v>24</v>
      </c>
      <c r="B10" s="222">
        <v>276313</v>
      </c>
      <c r="C10" s="222">
        <v>72</v>
      </c>
      <c r="D10" s="222">
        <v>0</v>
      </c>
      <c r="E10" s="223">
        <v>0</v>
      </c>
      <c r="F10" s="224">
        <v>127857</v>
      </c>
      <c r="G10" s="222">
        <v>0</v>
      </c>
      <c r="H10" s="222">
        <v>0</v>
      </c>
      <c r="I10" s="223">
        <v>0</v>
      </c>
      <c r="J10" s="224">
        <v>404170</v>
      </c>
      <c r="K10" s="222">
        <v>72</v>
      </c>
      <c r="L10" s="222">
        <v>0</v>
      </c>
      <c r="M10" s="223">
        <v>0</v>
      </c>
      <c r="N10" s="222">
        <v>85957</v>
      </c>
      <c r="O10" s="222">
        <v>0</v>
      </c>
      <c r="P10" s="222">
        <v>0</v>
      </c>
      <c r="Q10" s="223">
        <v>0</v>
      </c>
      <c r="R10" s="222">
        <v>490127</v>
      </c>
      <c r="S10" s="222">
        <v>72</v>
      </c>
      <c r="T10" s="222">
        <v>0</v>
      </c>
      <c r="U10" s="223">
        <v>0</v>
      </c>
      <c r="V10" s="222">
        <v>241309</v>
      </c>
      <c r="W10" s="225">
        <v>20</v>
      </c>
      <c r="X10" s="225">
        <v>0</v>
      </c>
      <c r="Y10" s="226">
        <v>0</v>
      </c>
      <c r="Z10" s="222">
        <v>731436</v>
      </c>
      <c r="AA10" s="225">
        <v>92</v>
      </c>
      <c r="AB10" s="225">
        <v>0</v>
      </c>
      <c r="AC10" s="226">
        <v>0</v>
      </c>
      <c r="AD10" s="225">
        <v>264142</v>
      </c>
      <c r="AE10" s="225">
        <v>45</v>
      </c>
      <c r="AF10" s="225">
        <v>0</v>
      </c>
      <c r="AG10" s="226">
        <v>0</v>
      </c>
      <c r="AH10" s="371">
        <v>136692</v>
      </c>
      <c r="AI10" s="371">
        <v>4</v>
      </c>
      <c r="AJ10" s="371">
        <v>0</v>
      </c>
      <c r="AK10" s="372">
        <v>0</v>
      </c>
      <c r="AL10" s="371">
        <v>400834</v>
      </c>
      <c r="AM10" s="371">
        <v>49</v>
      </c>
      <c r="AN10" s="373">
        <v>0</v>
      </c>
      <c r="AO10" s="374">
        <v>0</v>
      </c>
      <c r="AP10" s="222">
        <v>97903</v>
      </c>
      <c r="AQ10" s="222">
        <v>9</v>
      </c>
      <c r="AR10" s="222">
        <v>0</v>
      </c>
      <c r="AS10" s="223">
        <v>0</v>
      </c>
      <c r="AT10" s="222">
        <v>498737</v>
      </c>
      <c r="AU10" s="222">
        <v>58</v>
      </c>
      <c r="AV10" s="222">
        <v>0</v>
      </c>
      <c r="AW10" s="223">
        <v>0</v>
      </c>
      <c r="AX10" s="222">
        <v>292855</v>
      </c>
      <c r="AY10" s="222">
        <v>0</v>
      </c>
      <c r="AZ10" s="222">
        <v>0</v>
      </c>
      <c r="BA10" s="223">
        <v>0</v>
      </c>
      <c r="BB10" s="222">
        <v>791592</v>
      </c>
      <c r="BC10" s="222">
        <v>58</v>
      </c>
      <c r="BD10" s="222">
        <v>0</v>
      </c>
      <c r="BE10" s="223">
        <v>0</v>
      </c>
    </row>
    <row r="11" spans="1:57" ht="15.75" x14ac:dyDescent="0.25">
      <c r="A11" s="66" t="s">
        <v>25</v>
      </c>
      <c r="B11" s="222">
        <v>163508</v>
      </c>
      <c r="C11" s="222">
        <v>18</v>
      </c>
      <c r="D11" s="222">
        <v>0</v>
      </c>
      <c r="E11" s="223">
        <v>0</v>
      </c>
      <c r="F11" s="224">
        <v>81583</v>
      </c>
      <c r="G11" s="222">
        <v>4</v>
      </c>
      <c r="H11" s="222">
        <v>0</v>
      </c>
      <c r="I11" s="223">
        <v>0</v>
      </c>
      <c r="J11" s="224">
        <v>245083</v>
      </c>
      <c r="K11" s="222">
        <v>22</v>
      </c>
      <c r="L11" s="222">
        <v>0</v>
      </c>
      <c r="M11" s="223">
        <v>0</v>
      </c>
      <c r="N11" s="222">
        <v>35862</v>
      </c>
      <c r="O11" s="222">
        <v>3</v>
      </c>
      <c r="P11" s="222">
        <v>0</v>
      </c>
      <c r="Q11" s="223">
        <v>0</v>
      </c>
      <c r="R11" s="222">
        <v>280945</v>
      </c>
      <c r="S11" s="222">
        <v>25</v>
      </c>
      <c r="T11" s="222">
        <v>0</v>
      </c>
      <c r="U11" s="223">
        <v>0</v>
      </c>
      <c r="V11" s="222">
        <v>109688</v>
      </c>
      <c r="W11" s="225">
        <v>7</v>
      </c>
      <c r="X11" s="225">
        <v>0</v>
      </c>
      <c r="Y11" s="226">
        <v>0</v>
      </c>
      <c r="Z11" s="222">
        <v>390632</v>
      </c>
      <c r="AA11" s="225">
        <v>32</v>
      </c>
      <c r="AB11" s="225">
        <v>0</v>
      </c>
      <c r="AC11" s="226">
        <v>0</v>
      </c>
      <c r="AD11" s="225">
        <v>122431</v>
      </c>
      <c r="AE11" s="225">
        <v>6</v>
      </c>
      <c r="AF11" s="225">
        <v>0</v>
      </c>
      <c r="AG11" s="226">
        <v>0</v>
      </c>
      <c r="AH11" s="371">
        <v>59482</v>
      </c>
      <c r="AI11" s="371">
        <v>1</v>
      </c>
      <c r="AJ11" s="371">
        <v>0</v>
      </c>
      <c r="AK11" s="372">
        <v>0</v>
      </c>
      <c r="AL11" s="371">
        <v>181913</v>
      </c>
      <c r="AM11" s="371">
        <v>7</v>
      </c>
      <c r="AN11" s="373">
        <v>0</v>
      </c>
      <c r="AO11" s="374">
        <v>0</v>
      </c>
      <c r="AP11" s="222">
        <v>49364</v>
      </c>
      <c r="AQ11" s="222">
        <v>0</v>
      </c>
      <c r="AR11" s="222">
        <v>0</v>
      </c>
      <c r="AS11" s="223">
        <v>0</v>
      </c>
      <c r="AT11" s="222">
        <v>231277</v>
      </c>
      <c r="AU11" s="222">
        <v>7</v>
      </c>
      <c r="AV11" s="222">
        <v>0</v>
      </c>
      <c r="AW11" s="223">
        <v>0</v>
      </c>
      <c r="AX11" s="222">
        <v>131211</v>
      </c>
      <c r="AY11" s="222">
        <v>1</v>
      </c>
      <c r="AZ11" s="222">
        <v>0</v>
      </c>
      <c r="BA11" s="223">
        <v>0</v>
      </c>
      <c r="BB11" s="222">
        <v>362488</v>
      </c>
      <c r="BC11" s="222">
        <v>8</v>
      </c>
      <c r="BD11" s="222">
        <v>0</v>
      </c>
      <c r="BE11" s="223">
        <v>0</v>
      </c>
    </row>
    <row r="12" spans="1:57" ht="15.75" x14ac:dyDescent="0.25">
      <c r="A12" s="66" t="s">
        <v>26</v>
      </c>
      <c r="B12" s="222">
        <v>339133</v>
      </c>
      <c r="C12" s="222">
        <v>71</v>
      </c>
      <c r="D12" s="222">
        <v>0</v>
      </c>
      <c r="E12" s="223">
        <v>0</v>
      </c>
      <c r="F12" s="224">
        <v>196285</v>
      </c>
      <c r="G12" s="222">
        <v>0</v>
      </c>
      <c r="H12" s="222">
        <v>0</v>
      </c>
      <c r="I12" s="223">
        <v>0</v>
      </c>
      <c r="J12" s="224">
        <v>535418</v>
      </c>
      <c r="K12" s="222">
        <v>71</v>
      </c>
      <c r="L12" s="222">
        <v>0</v>
      </c>
      <c r="M12" s="223">
        <v>0</v>
      </c>
      <c r="N12" s="222">
        <v>84485</v>
      </c>
      <c r="O12" s="222">
        <v>385</v>
      </c>
      <c r="P12" s="222">
        <v>0</v>
      </c>
      <c r="Q12" s="223">
        <v>0</v>
      </c>
      <c r="R12" s="222">
        <v>619903</v>
      </c>
      <c r="S12" s="222">
        <v>456</v>
      </c>
      <c r="T12" s="222">
        <v>0</v>
      </c>
      <c r="U12" s="223">
        <v>0</v>
      </c>
      <c r="V12" s="222">
        <v>297046</v>
      </c>
      <c r="W12" s="225">
        <v>33</v>
      </c>
      <c r="X12" s="225">
        <v>0</v>
      </c>
      <c r="Y12" s="226">
        <v>0</v>
      </c>
      <c r="Z12" s="222">
        <v>916949</v>
      </c>
      <c r="AA12" s="225">
        <v>489</v>
      </c>
      <c r="AB12" s="225">
        <v>0</v>
      </c>
      <c r="AC12" s="226">
        <v>0</v>
      </c>
      <c r="AD12" s="225">
        <v>315736</v>
      </c>
      <c r="AE12" s="225">
        <v>30</v>
      </c>
      <c r="AF12" s="225">
        <v>0</v>
      </c>
      <c r="AG12" s="226">
        <v>0</v>
      </c>
      <c r="AH12" s="371">
        <v>171664</v>
      </c>
      <c r="AI12" s="371">
        <v>0</v>
      </c>
      <c r="AJ12" s="371">
        <v>0</v>
      </c>
      <c r="AK12" s="372">
        <v>0</v>
      </c>
      <c r="AL12" s="371">
        <v>487400</v>
      </c>
      <c r="AM12" s="371">
        <v>30</v>
      </c>
      <c r="AN12" s="373">
        <v>0</v>
      </c>
      <c r="AO12" s="374">
        <v>0</v>
      </c>
      <c r="AP12" s="222">
        <v>75017</v>
      </c>
      <c r="AQ12" s="222">
        <v>352</v>
      </c>
      <c r="AR12" s="222">
        <v>0</v>
      </c>
      <c r="AS12" s="223">
        <v>0</v>
      </c>
      <c r="AT12" s="222">
        <v>562417</v>
      </c>
      <c r="AU12" s="222">
        <v>382</v>
      </c>
      <c r="AV12" s="222">
        <v>0</v>
      </c>
      <c r="AW12" s="223">
        <v>0</v>
      </c>
      <c r="AX12" s="222">
        <v>288544</v>
      </c>
      <c r="AY12" s="222">
        <v>33</v>
      </c>
      <c r="AZ12" s="222">
        <v>0</v>
      </c>
      <c r="BA12" s="223">
        <v>0</v>
      </c>
      <c r="BB12" s="222">
        <v>850961</v>
      </c>
      <c r="BC12" s="222">
        <v>415</v>
      </c>
      <c r="BD12" s="222">
        <v>0</v>
      </c>
      <c r="BE12" s="223">
        <v>0</v>
      </c>
    </row>
    <row r="13" spans="1:57" ht="16.5" thickBot="1" x14ac:dyDescent="0.3">
      <c r="A13" s="78" t="s">
        <v>27</v>
      </c>
      <c r="B13" s="227">
        <v>605553</v>
      </c>
      <c r="C13" s="227">
        <v>44</v>
      </c>
      <c r="D13" s="227">
        <v>0</v>
      </c>
      <c r="E13" s="228">
        <v>0</v>
      </c>
      <c r="F13" s="229">
        <v>316618</v>
      </c>
      <c r="G13" s="227">
        <v>4</v>
      </c>
      <c r="H13" s="227">
        <v>0</v>
      </c>
      <c r="I13" s="228">
        <v>0</v>
      </c>
      <c r="J13" s="224">
        <v>922171</v>
      </c>
      <c r="K13" s="222">
        <v>48</v>
      </c>
      <c r="L13" s="222">
        <v>0</v>
      </c>
      <c r="M13" s="223">
        <v>0</v>
      </c>
      <c r="N13" s="227">
        <v>210437</v>
      </c>
      <c r="O13" s="227">
        <v>0</v>
      </c>
      <c r="P13" s="227">
        <v>0</v>
      </c>
      <c r="Q13" s="228">
        <v>0</v>
      </c>
      <c r="R13" s="227">
        <v>1132608</v>
      </c>
      <c r="S13" s="227">
        <v>48</v>
      </c>
      <c r="T13" s="227">
        <v>0</v>
      </c>
      <c r="U13" s="228">
        <v>0</v>
      </c>
      <c r="V13" s="227">
        <v>529931</v>
      </c>
      <c r="W13" s="230">
        <v>66</v>
      </c>
      <c r="X13" s="230">
        <v>0</v>
      </c>
      <c r="Y13" s="231">
        <v>0</v>
      </c>
      <c r="Z13" s="227">
        <v>1662539</v>
      </c>
      <c r="AA13" s="227">
        <v>114</v>
      </c>
      <c r="AB13" s="230">
        <v>0</v>
      </c>
      <c r="AC13" s="231">
        <v>0</v>
      </c>
      <c r="AD13" s="227">
        <v>605822</v>
      </c>
      <c r="AE13" s="227">
        <v>34</v>
      </c>
      <c r="AF13" s="230">
        <v>0</v>
      </c>
      <c r="AG13" s="231">
        <v>0</v>
      </c>
      <c r="AH13" s="382">
        <v>293754</v>
      </c>
      <c r="AI13" s="382">
        <v>4</v>
      </c>
      <c r="AJ13" s="375">
        <v>0</v>
      </c>
      <c r="AK13" s="376">
        <v>0</v>
      </c>
      <c r="AL13" s="382">
        <v>899576</v>
      </c>
      <c r="AM13" s="382">
        <v>38</v>
      </c>
      <c r="AN13" s="373">
        <v>0</v>
      </c>
      <c r="AO13" s="374">
        <v>0</v>
      </c>
      <c r="AP13" s="227">
        <v>252191</v>
      </c>
      <c r="AQ13" s="227">
        <v>0</v>
      </c>
      <c r="AR13" s="227">
        <v>0</v>
      </c>
      <c r="AS13" s="228">
        <v>0</v>
      </c>
      <c r="AT13" s="227">
        <v>1151767</v>
      </c>
      <c r="AU13" s="227">
        <v>38</v>
      </c>
      <c r="AV13" s="227">
        <v>0</v>
      </c>
      <c r="AW13" s="228">
        <v>0</v>
      </c>
      <c r="AX13" s="227">
        <v>549388</v>
      </c>
      <c r="AY13" s="227">
        <v>71</v>
      </c>
      <c r="AZ13" s="227">
        <v>0</v>
      </c>
      <c r="BA13" s="228">
        <v>0</v>
      </c>
      <c r="BB13" s="227">
        <v>1701155</v>
      </c>
      <c r="BC13" s="227">
        <v>109</v>
      </c>
      <c r="BD13" s="227">
        <v>0</v>
      </c>
      <c r="BE13" s="228">
        <v>0</v>
      </c>
    </row>
    <row r="14" spans="1:57" ht="16.5" thickBot="1" x14ac:dyDescent="0.3">
      <c r="A14" s="76" t="s">
        <v>31</v>
      </c>
      <c r="B14" s="233">
        <f>SUM(B6:B13)</f>
        <v>2338186</v>
      </c>
      <c r="C14" s="232">
        <f t="shared" ref="C14:E14" si="0">SUM(C6:C13)</f>
        <v>472</v>
      </c>
      <c r="D14" s="232">
        <f t="shared" si="0"/>
        <v>0</v>
      </c>
      <c r="E14" s="232">
        <f t="shared" si="0"/>
        <v>0</v>
      </c>
      <c r="F14" s="281">
        <v>1216060</v>
      </c>
      <c r="G14" s="232">
        <v>23</v>
      </c>
      <c r="H14" s="232">
        <v>0</v>
      </c>
      <c r="I14" s="279">
        <v>0</v>
      </c>
      <c r="J14" s="290">
        <v>3556231</v>
      </c>
      <c r="K14" s="232">
        <v>494</v>
      </c>
      <c r="L14" s="232">
        <v>0</v>
      </c>
      <c r="M14" s="279">
        <v>0</v>
      </c>
      <c r="N14" s="232">
        <v>649089</v>
      </c>
      <c r="O14" s="232">
        <v>388</v>
      </c>
      <c r="P14" s="232">
        <v>0</v>
      </c>
      <c r="Q14" s="279">
        <v>0</v>
      </c>
      <c r="R14" s="232">
        <v>4205320</v>
      </c>
      <c r="S14" s="232">
        <v>882</v>
      </c>
      <c r="T14" s="232">
        <v>0</v>
      </c>
      <c r="U14" s="232">
        <v>0</v>
      </c>
      <c r="V14" s="232">
        <v>2006754</v>
      </c>
      <c r="W14" s="118">
        <v>304</v>
      </c>
      <c r="X14" s="118">
        <v>0</v>
      </c>
      <c r="Y14" s="119">
        <v>0</v>
      </c>
      <c r="Z14" s="232">
        <v>6212073</v>
      </c>
      <c r="AA14" s="232">
        <v>1186</v>
      </c>
      <c r="AB14" s="233">
        <v>0</v>
      </c>
      <c r="AC14" s="234">
        <v>0</v>
      </c>
      <c r="AD14" s="232">
        <f>SUM(AD6:AD13)</f>
        <v>2259715</v>
      </c>
      <c r="AE14" s="232">
        <f>SUM(AE6:AE13)</f>
        <v>206.15100000000001</v>
      </c>
      <c r="AF14" s="233">
        <v>0</v>
      </c>
      <c r="AG14" s="234">
        <v>0</v>
      </c>
      <c r="AH14" s="478">
        <f>SUM(AH6:AH13)</f>
        <v>1073472.7</v>
      </c>
      <c r="AI14" s="478">
        <f>SUM(AI6:AI13)</f>
        <v>36.097999999999999</v>
      </c>
      <c r="AJ14" s="479">
        <v>0</v>
      </c>
      <c r="AK14" s="480">
        <v>0</v>
      </c>
      <c r="AL14" s="478">
        <v>3333187.7</v>
      </c>
      <c r="AM14" s="478">
        <v>242.249</v>
      </c>
      <c r="AN14" s="481">
        <v>0</v>
      </c>
      <c r="AO14" s="482">
        <v>0</v>
      </c>
      <c r="AP14" s="232">
        <v>683018</v>
      </c>
      <c r="AQ14" s="232">
        <v>364</v>
      </c>
      <c r="AR14" s="232">
        <v>0</v>
      </c>
      <c r="AS14" s="279">
        <v>0</v>
      </c>
      <c r="AT14" s="232">
        <v>4016205.7</v>
      </c>
      <c r="AU14" s="232">
        <v>606.24900000000002</v>
      </c>
      <c r="AV14" s="232">
        <v>0</v>
      </c>
      <c r="AW14" s="232">
        <v>0</v>
      </c>
      <c r="AX14" s="232">
        <v>2163521</v>
      </c>
      <c r="AY14" s="232">
        <v>148</v>
      </c>
      <c r="AZ14" s="232">
        <v>0</v>
      </c>
      <c r="BA14" s="232">
        <v>0</v>
      </c>
      <c r="BB14" s="232">
        <v>6179726.7000000002</v>
      </c>
      <c r="BC14" s="232">
        <v>754.24900000000002</v>
      </c>
      <c r="BD14" s="232">
        <v>0</v>
      </c>
      <c r="BE14" s="279">
        <v>0</v>
      </c>
    </row>
    <row r="15" spans="1:57" ht="18.75" x14ac:dyDescent="0.25">
      <c r="A15" s="172" t="s">
        <v>32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R15" s="7"/>
      <c r="S15" s="7"/>
      <c r="T15" s="7"/>
      <c r="U15" s="7"/>
      <c r="AH15" s="352"/>
      <c r="AI15" s="352"/>
      <c r="AJ15" s="352"/>
      <c r="AK15" s="352"/>
      <c r="AL15" s="367"/>
      <c r="AM15" s="367"/>
      <c r="AN15" s="383"/>
      <c r="AO15" s="383"/>
      <c r="AT15" s="7"/>
      <c r="AU15" s="7"/>
      <c r="AV15" s="7"/>
      <c r="AW15" s="7"/>
      <c r="AX15" s="7"/>
      <c r="AY15" s="7"/>
      <c r="AZ15" s="7"/>
      <c r="BA15" s="7"/>
    </row>
    <row r="16" spans="1:57" ht="15.75" x14ac:dyDescent="0.25">
      <c r="A16" s="65" t="s">
        <v>33</v>
      </c>
      <c r="B16" s="235">
        <v>195470</v>
      </c>
      <c r="C16" s="235">
        <v>72</v>
      </c>
      <c r="D16" s="235">
        <v>0</v>
      </c>
      <c r="E16" s="236">
        <v>0</v>
      </c>
      <c r="F16" s="282">
        <v>102177</v>
      </c>
      <c r="G16" s="235">
        <v>0</v>
      </c>
      <c r="H16" s="235">
        <v>0</v>
      </c>
      <c r="I16" s="236">
        <v>0</v>
      </c>
      <c r="J16" s="282">
        <v>297647</v>
      </c>
      <c r="K16" s="235">
        <v>72</v>
      </c>
      <c r="L16" s="235">
        <v>0</v>
      </c>
      <c r="M16" s="236">
        <v>0</v>
      </c>
      <c r="N16" s="235">
        <v>86874</v>
      </c>
      <c r="O16" s="235">
        <v>1239</v>
      </c>
      <c r="P16" s="235">
        <v>0</v>
      </c>
      <c r="Q16" s="236">
        <v>0</v>
      </c>
      <c r="R16" s="235">
        <v>384521</v>
      </c>
      <c r="S16" s="235">
        <v>1311</v>
      </c>
      <c r="T16" s="235">
        <v>0</v>
      </c>
      <c r="U16" s="236">
        <v>0</v>
      </c>
      <c r="V16" s="235">
        <v>157707</v>
      </c>
      <c r="W16" s="237">
        <v>20</v>
      </c>
      <c r="X16" s="237">
        <v>0</v>
      </c>
      <c r="Y16" s="238">
        <v>0</v>
      </c>
      <c r="Z16" s="235">
        <v>542228</v>
      </c>
      <c r="AA16" s="237">
        <v>1331</v>
      </c>
      <c r="AB16" s="237">
        <v>0</v>
      </c>
      <c r="AC16" s="238">
        <v>0</v>
      </c>
      <c r="AD16" s="235">
        <v>190671</v>
      </c>
      <c r="AE16" s="237">
        <v>39</v>
      </c>
      <c r="AF16" s="237">
        <v>0</v>
      </c>
      <c r="AG16" s="238">
        <v>0</v>
      </c>
      <c r="AH16" s="384">
        <v>107854</v>
      </c>
      <c r="AI16" s="377">
        <v>0</v>
      </c>
      <c r="AJ16" s="377">
        <v>0</v>
      </c>
      <c r="AK16" s="378">
        <v>0</v>
      </c>
      <c r="AL16" s="384">
        <v>298525</v>
      </c>
      <c r="AM16" s="377">
        <v>39</v>
      </c>
      <c r="AN16" s="377">
        <v>0</v>
      </c>
      <c r="AO16" s="378">
        <v>0</v>
      </c>
      <c r="AP16" s="235">
        <v>87062</v>
      </c>
      <c r="AQ16" s="235">
        <v>0</v>
      </c>
      <c r="AR16" s="235">
        <v>0</v>
      </c>
      <c r="AS16" s="236">
        <v>0</v>
      </c>
      <c r="AT16" s="235">
        <v>385587</v>
      </c>
      <c r="AU16" s="235">
        <v>39</v>
      </c>
      <c r="AV16" s="235">
        <v>0</v>
      </c>
      <c r="AW16" s="236">
        <v>0</v>
      </c>
      <c r="AX16" s="235">
        <v>184753</v>
      </c>
      <c r="AY16" s="235">
        <v>0</v>
      </c>
      <c r="AZ16" s="235">
        <v>0</v>
      </c>
      <c r="BA16" s="236">
        <v>0</v>
      </c>
      <c r="BB16" s="235">
        <v>570340</v>
      </c>
      <c r="BC16" s="235">
        <v>39</v>
      </c>
      <c r="BD16" s="235">
        <v>0</v>
      </c>
      <c r="BE16" s="236">
        <v>0</v>
      </c>
    </row>
    <row r="17" spans="1:57" ht="16.5" thickBot="1" x14ac:dyDescent="0.3">
      <c r="A17" s="66" t="s">
        <v>46</v>
      </c>
      <c r="B17" s="239">
        <v>0</v>
      </c>
      <c r="C17" s="239">
        <v>0</v>
      </c>
      <c r="D17" s="239">
        <v>2992.39</v>
      </c>
      <c r="E17" s="240">
        <v>2431.16</v>
      </c>
      <c r="F17" s="283">
        <v>0</v>
      </c>
      <c r="G17" s="239">
        <v>0</v>
      </c>
      <c r="H17" s="239">
        <v>993</v>
      </c>
      <c r="I17" s="240">
        <v>962</v>
      </c>
      <c r="J17" s="283">
        <v>0</v>
      </c>
      <c r="K17" s="239">
        <v>0</v>
      </c>
      <c r="L17" s="239">
        <v>3985.87</v>
      </c>
      <c r="M17" s="240">
        <v>3132.95</v>
      </c>
      <c r="N17" s="239">
        <v>0</v>
      </c>
      <c r="O17" s="239">
        <v>0</v>
      </c>
      <c r="P17" s="239">
        <v>333</v>
      </c>
      <c r="Q17" s="240">
        <v>303</v>
      </c>
      <c r="R17" s="239">
        <v>0</v>
      </c>
      <c r="S17" s="239">
        <v>0</v>
      </c>
      <c r="T17" s="239">
        <v>4318.67</v>
      </c>
      <c r="U17" s="240">
        <v>3435.73</v>
      </c>
      <c r="V17" s="241">
        <v>0</v>
      </c>
      <c r="W17" s="241">
        <v>0</v>
      </c>
      <c r="X17" s="239">
        <v>2139.6999999999998</v>
      </c>
      <c r="Y17" s="240">
        <v>1732.89</v>
      </c>
      <c r="Z17" s="241">
        <v>0</v>
      </c>
      <c r="AA17" s="241">
        <v>0</v>
      </c>
      <c r="AB17" s="239">
        <v>6458.37</v>
      </c>
      <c r="AC17" s="240">
        <v>5168.62</v>
      </c>
      <c r="AD17" s="241">
        <v>0</v>
      </c>
      <c r="AE17" s="241">
        <v>0</v>
      </c>
      <c r="AF17" s="239">
        <v>2676.58</v>
      </c>
      <c r="AG17" s="240">
        <v>2175.0300000000002</v>
      </c>
      <c r="AH17" s="385">
        <v>0</v>
      </c>
      <c r="AI17" s="385">
        <v>0</v>
      </c>
      <c r="AJ17" s="386">
        <v>706.81</v>
      </c>
      <c r="AK17" s="387">
        <v>2617.6999999999998</v>
      </c>
      <c r="AL17" s="385">
        <v>0</v>
      </c>
      <c r="AM17" s="385">
        <v>0</v>
      </c>
      <c r="AN17" s="386">
        <v>3385.16</v>
      </c>
      <c r="AO17" s="387">
        <v>2881.84</v>
      </c>
      <c r="AP17" s="239">
        <v>0</v>
      </c>
      <c r="AQ17" s="239">
        <v>0</v>
      </c>
      <c r="AR17" s="239">
        <v>36.01</v>
      </c>
      <c r="AS17" s="240">
        <v>11.34</v>
      </c>
      <c r="AT17" s="239">
        <v>0</v>
      </c>
      <c r="AU17" s="239">
        <v>0</v>
      </c>
      <c r="AV17" s="239">
        <v>3421.17</v>
      </c>
      <c r="AW17" s="240">
        <v>2893.18</v>
      </c>
      <c r="AX17" s="239">
        <v>0</v>
      </c>
      <c r="AY17" s="239">
        <v>0</v>
      </c>
      <c r="AZ17" s="239">
        <v>2033.14</v>
      </c>
      <c r="BA17" s="240">
        <v>1851.89</v>
      </c>
      <c r="BB17" s="239">
        <v>0</v>
      </c>
      <c r="BC17" s="239">
        <v>0</v>
      </c>
      <c r="BD17" s="239">
        <v>5454.31</v>
      </c>
      <c r="BE17" s="240">
        <v>4745.07</v>
      </c>
    </row>
    <row r="18" spans="1:57" ht="16.5" thickBot="1" x14ac:dyDescent="0.3">
      <c r="A18" s="127" t="s">
        <v>37</v>
      </c>
      <c r="B18" s="242">
        <f t="shared" ref="B18:F18" si="1">SUM(B16:B17)</f>
        <v>195470</v>
      </c>
      <c r="C18" s="242">
        <f t="shared" si="1"/>
        <v>72</v>
      </c>
      <c r="D18" s="242">
        <f t="shared" si="1"/>
        <v>2992.39</v>
      </c>
      <c r="E18" s="244">
        <f t="shared" si="1"/>
        <v>2431.16</v>
      </c>
      <c r="F18" s="284">
        <f t="shared" si="1"/>
        <v>102177</v>
      </c>
      <c r="G18" s="242">
        <v>0</v>
      </c>
      <c r="H18" s="242">
        <v>993</v>
      </c>
      <c r="I18" s="244">
        <v>962</v>
      </c>
      <c r="J18" s="284">
        <v>297647</v>
      </c>
      <c r="K18" s="242">
        <v>72</v>
      </c>
      <c r="L18" s="242">
        <v>3985.87</v>
      </c>
      <c r="M18" s="244">
        <v>3132.95</v>
      </c>
      <c r="N18" s="242">
        <v>86874</v>
      </c>
      <c r="O18" s="242">
        <v>1239</v>
      </c>
      <c r="P18" s="242">
        <v>333</v>
      </c>
      <c r="Q18" s="244">
        <v>303</v>
      </c>
      <c r="R18" s="242">
        <v>384521</v>
      </c>
      <c r="S18" s="242">
        <v>0</v>
      </c>
      <c r="T18" s="242">
        <v>4318.67</v>
      </c>
      <c r="U18" s="242"/>
      <c r="V18" s="242">
        <v>157707</v>
      </c>
      <c r="W18" s="243">
        <v>20</v>
      </c>
      <c r="X18" s="242">
        <v>2140</v>
      </c>
      <c r="Y18" s="244">
        <v>1733</v>
      </c>
      <c r="Z18" s="242">
        <v>542228</v>
      </c>
      <c r="AA18" s="243">
        <v>1331</v>
      </c>
      <c r="AB18" s="242">
        <v>6458.37</v>
      </c>
      <c r="AC18" s="244">
        <v>5168.62</v>
      </c>
      <c r="AD18" s="242">
        <f t="shared" ref="AD18:AG18" si="2">SUM(AD16:AD17)</f>
        <v>190671</v>
      </c>
      <c r="AE18" s="242">
        <f t="shared" si="2"/>
        <v>39</v>
      </c>
      <c r="AF18" s="242">
        <f t="shared" si="2"/>
        <v>2676.58</v>
      </c>
      <c r="AG18" s="244">
        <f t="shared" si="2"/>
        <v>2175.0300000000002</v>
      </c>
      <c r="AH18" s="242">
        <f t="shared" ref="AH18:AK18" si="3">SUM(AH16:AH17)</f>
        <v>107854</v>
      </c>
      <c r="AI18" s="242">
        <f t="shared" si="3"/>
        <v>0</v>
      </c>
      <c r="AJ18" s="242">
        <f t="shared" si="3"/>
        <v>706.81</v>
      </c>
      <c r="AK18" s="244">
        <f t="shared" si="3"/>
        <v>2617.6999999999998</v>
      </c>
      <c r="AL18" s="242">
        <v>298525</v>
      </c>
      <c r="AM18" s="242">
        <v>39</v>
      </c>
      <c r="AN18" s="242">
        <v>3385.16</v>
      </c>
      <c r="AO18" s="244">
        <v>2881.84</v>
      </c>
      <c r="AP18" s="242">
        <v>87062</v>
      </c>
      <c r="AQ18" s="242">
        <v>0</v>
      </c>
      <c r="AR18" s="242">
        <v>36.01</v>
      </c>
      <c r="AS18" s="244">
        <v>11.34</v>
      </c>
      <c r="AT18" s="242">
        <v>385587</v>
      </c>
      <c r="AU18" s="242">
        <v>39</v>
      </c>
      <c r="AV18" s="242">
        <v>3421.17</v>
      </c>
      <c r="AW18" s="242">
        <v>2893.18</v>
      </c>
      <c r="AX18" s="242">
        <v>184753</v>
      </c>
      <c r="AY18" s="242">
        <v>0</v>
      </c>
      <c r="AZ18" s="242">
        <v>2033.14</v>
      </c>
      <c r="BA18" s="242">
        <v>1851.89</v>
      </c>
      <c r="BB18" s="242">
        <v>570340</v>
      </c>
      <c r="BC18" s="242">
        <v>39</v>
      </c>
      <c r="BD18" s="242">
        <v>5454.31</v>
      </c>
      <c r="BE18" s="244">
        <v>4745.07</v>
      </c>
    </row>
    <row r="19" spans="1:57" ht="18.75" x14ac:dyDescent="0.25">
      <c r="A19" s="172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AH19" s="352"/>
      <c r="AI19" s="352"/>
      <c r="AJ19" s="352"/>
      <c r="AK19" s="352"/>
      <c r="AL19" s="383"/>
      <c r="AM19" s="383"/>
      <c r="AN19" s="383"/>
      <c r="AO19" s="383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</row>
    <row r="20" spans="1:57" ht="16.5" thickBot="1" x14ac:dyDescent="0.3">
      <c r="A20" s="79" t="s">
        <v>39</v>
      </c>
      <c r="B20" s="245">
        <v>0</v>
      </c>
      <c r="C20" s="245">
        <v>258</v>
      </c>
      <c r="D20" s="245">
        <v>118207</v>
      </c>
      <c r="E20" s="246">
        <v>0</v>
      </c>
      <c r="F20" s="219">
        <v>0</v>
      </c>
      <c r="G20" s="217">
        <v>248</v>
      </c>
      <c r="H20" s="217">
        <v>65105</v>
      </c>
      <c r="I20" s="218">
        <v>0</v>
      </c>
      <c r="J20" s="291">
        <v>0</v>
      </c>
      <c r="K20" s="292">
        <v>506</v>
      </c>
      <c r="L20" s="292">
        <v>183312</v>
      </c>
      <c r="M20" s="293">
        <v>0</v>
      </c>
      <c r="N20" s="245">
        <v>0</v>
      </c>
      <c r="O20" s="245">
        <v>217</v>
      </c>
      <c r="P20" s="245">
        <v>35264</v>
      </c>
      <c r="Q20" s="246">
        <v>0</v>
      </c>
      <c r="R20" s="245">
        <v>0</v>
      </c>
      <c r="S20" s="245">
        <v>723</v>
      </c>
      <c r="T20" s="245">
        <v>218576</v>
      </c>
      <c r="U20" s="246">
        <v>0</v>
      </c>
      <c r="V20" s="247">
        <v>0</v>
      </c>
      <c r="W20" s="247">
        <v>291</v>
      </c>
      <c r="X20" s="245">
        <v>107806</v>
      </c>
      <c r="Y20" s="248">
        <v>0</v>
      </c>
      <c r="Z20" s="247">
        <v>0</v>
      </c>
      <c r="AA20" s="247"/>
      <c r="AB20" s="245">
        <v>326382</v>
      </c>
      <c r="AC20" s="248">
        <v>0</v>
      </c>
      <c r="AD20" s="247">
        <v>0</v>
      </c>
      <c r="AE20" s="247">
        <v>529</v>
      </c>
      <c r="AF20" s="245">
        <v>128662</v>
      </c>
      <c r="AG20" s="248">
        <v>0</v>
      </c>
      <c r="AH20" s="379">
        <v>0</v>
      </c>
      <c r="AI20" s="379">
        <v>141</v>
      </c>
      <c r="AJ20" s="380">
        <v>0</v>
      </c>
      <c r="AK20" s="381">
        <v>0</v>
      </c>
      <c r="AL20" s="388">
        <v>0</v>
      </c>
      <c r="AM20" s="389">
        <v>670</v>
      </c>
      <c r="AN20" s="389">
        <v>192148</v>
      </c>
      <c r="AO20" s="390">
        <v>0</v>
      </c>
      <c r="AP20" s="245">
        <v>0</v>
      </c>
      <c r="AQ20" s="245">
        <v>147</v>
      </c>
      <c r="AR20" s="245">
        <v>31109</v>
      </c>
      <c r="AS20" s="246">
        <v>0</v>
      </c>
      <c r="AT20" s="245">
        <v>0</v>
      </c>
      <c r="AU20" s="245">
        <v>817</v>
      </c>
      <c r="AV20" s="245">
        <v>223257</v>
      </c>
      <c r="AW20" s="246">
        <v>0</v>
      </c>
      <c r="AX20" s="245">
        <v>0</v>
      </c>
      <c r="AY20" s="245">
        <v>403</v>
      </c>
      <c r="AZ20" s="245">
        <v>115385</v>
      </c>
      <c r="BA20" s="246">
        <v>0</v>
      </c>
      <c r="BB20" s="245">
        <v>0</v>
      </c>
      <c r="BC20" s="245">
        <v>1220</v>
      </c>
      <c r="BD20" s="245">
        <v>338642</v>
      </c>
      <c r="BE20" s="246">
        <v>0</v>
      </c>
    </row>
    <row r="21" spans="1:57" ht="16.5" thickBot="1" x14ac:dyDescent="0.3">
      <c r="A21" s="76" t="s">
        <v>43</v>
      </c>
      <c r="B21" s="249">
        <f t="shared" ref="B21:E21" si="4">B20</f>
        <v>0</v>
      </c>
      <c r="C21" s="249">
        <f t="shared" si="4"/>
        <v>258</v>
      </c>
      <c r="D21" s="249">
        <f t="shared" si="4"/>
        <v>118207</v>
      </c>
      <c r="E21" s="285">
        <f t="shared" si="4"/>
        <v>0</v>
      </c>
      <c r="F21" s="289">
        <v>0</v>
      </c>
      <c r="G21" s="249">
        <v>248</v>
      </c>
      <c r="H21" s="249">
        <v>65105</v>
      </c>
      <c r="I21" s="285">
        <v>0</v>
      </c>
      <c r="J21" s="289">
        <v>0</v>
      </c>
      <c r="K21" s="249">
        <v>506</v>
      </c>
      <c r="L21" s="249">
        <v>183312</v>
      </c>
      <c r="M21" s="285">
        <v>0</v>
      </c>
      <c r="N21" s="249">
        <v>0</v>
      </c>
      <c r="O21" s="249">
        <v>217</v>
      </c>
      <c r="P21" s="249">
        <v>35264</v>
      </c>
      <c r="Q21" s="285">
        <v>0</v>
      </c>
      <c r="R21" s="249">
        <v>0</v>
      </c>
      <c r="S21" s="249">
        <v>723</v>
      </c>
      <c r="T21" s="249">
        <v>218576</v>
      </c>
      <c r="U21" s="249">
        <v>0</v>
      </c>
      <c r="V21" s="250">
        <v>0</v>
      </c>
      <c r="W21" s="250">
        <v>291</v>
      </c>
      <c r="X21" s="250">
        <v>107806</v>
      </c>
      <c r="Y21" s="251">
        <v>0</v>
      </c>
      <c r="Z21" s="250">
        <v>0</v>
      </c>
      <c r="AA21" s="250">
        <v>1014</v>
      </c>
      <c r="AB21" s="249">
        <v>326382</v>
      </c>
      <c r="AC21" s="251">
        <v>0</v>
      </c>
      <c r="AD21" s="249">
        <f t="shared" ref="AD21:AG21" si="5">AD20</f>
        <v>0</v>
      </c>
      <c r="AE21" s="249">
        <f t="shared" si="5"/>
        <v>529</v>
      </c>
      <c r="AF21" s="249">
        <f t="shared" si="5"/>
        <v>128662</v>
      </c>
      <c r="AG21" s="285">
        <f t="shared" si="5"/>
        <v>0</v>
      </c>
      <c r="AH21" s="475">
        <f t="shared" ref="AH21:AK21" si="6">AH20</f>
        <v>0</v>
      </c>
      <c r="AI21" s="475">
        <f t="shared" si="6"/>
        <v>141</v>
      </c>
      <c r="AJ21" s="475">
        <f t="shared" si="6"/>
        <v>0</v>
      </c>
      <c r="AK21" s="476">
        <f t="shared" si="6"/>
        <v>0</v>
      </c>
      <c r="AL21" s="477">
        <v>0</v>
      </c>
      <c r="AM21" s="475">
        <v>670</v>
      </c>
      <c r="AN21" s="475">
        <v>192148</v>
      </c>
      <c r="AO21" s="476">
        <v>0</v>
      </c>
      <c r="AP21" s="249">
        <v>0</v>
      </c>
      <c r="AQ21" s="249">
        <v>147</v>
      </c>
      <c r="AR21" s="249">
        <v>31109</v>
      </c>
      <c r="AS21" s="285">
        <v>0</v>
      </c>
      <c r="AT21" s="249">
        <v>0</v>
      </c>
      <c r="AU21" s="249">
        <v>817</v>
      </c>
      <c r="AV21" s="249">
        <v>223257</v>
      </c>
      <c r="AW21" s="249">
        <v>0</v>
      </c>
      <c r="AX21" s="249">
        <v>0</v>
      </c>
      <c r="AY21" s="249">
        <v>403</v>
      </c>
      <c r="AZ21" s="249">
        <v>115385</v>
      </c>
      <c r="BA21" s="249">
        <v>0</v>
      </c>
      <c r="BB21" s="249">
        <v>0</v>
      </c>
      <c r="BC21" s="249">
        <v>1220</v>
      </c>
      <c r="BD21" s="249">
        <v>338642</v>
      </c>
      <c r="BE21" s="285">
        <v>0</v>
      </c>
    </row>
    <row r="22" spans="1:57" ht="32.25" thickBot="1" x14ac:dyDescent="0.3">
      <c r="A22" s="128" t="s">
        <v>98</v>
      </c>
      <c r="B22" s="253">
        <f t="shared" ref="B22:E22" si="7">B14+B18+B21</f>
        <v>2533656</v>
      </c>
      <c r="C22" s="252">
        <f t="shared" si="7"/>
        <v>802</v>
      </c>
      <c r="D22" s="252">
        <f>D14+D18+D21</f>
        <v>121199.39</v>
      </c>
      <c r="E22" s="254">
        <f t="shared" si="7"/>
        <v>2431.16</v>
      </c>
      <c r="F22" s="252">
        <v>1318237</v>
      </c>
      <c r="G22" s="252">
        <v>271</v>
      </c>
      <c r="H22" s="252">
        <v>66098.48</v>
      </c>
      <c r="I22" s="254">
        <v>962</v>
      </c>
      <c r="J22" s="276">
        <v>3853878</v>
      </c>
      <c r="K22" s="276">
        <v>1072</v>
      </c>
      <c r="L22" s="276">
        <v>187297.87</v>
      </c>
      <c r="M22" s="297">
        <v>3132.95</v>
      </c>
      <c r="N22" s="252">
        <v>735963</v>
      </c>
      <c r="O22" s="252">
        <v>1844</v>
      </c>
      <c r="P22" s="252">
        <v>35596.800000000003</v>
      </c>
      <c r="Q22" s="254">
        <v>303</v>
      </c>
      <c r="R22" s="252">
        <v>4589841</v>
      </c>
      <c r="S22" s="252">
        <v>2916</v>
      </c>
      <c r="T22" s="252">
        <v>222894.67</v>
      </c>
      <c r="U22" s="252">
        <v>3435.73</v>
      </c>
      <c r="V22" s="252">
        <v>2164461</v>
      </c>
      <c r="W22" s="253">
        <v>615</v>
      </c>
      <c r="X22" s="252">
        <v>109946</v>
      </c>
      <c r="Y22" s="254">
        <v>1733</v>
      </c>
      <c r="Z22" s="252">
        <v>6754301</v>
      </c>
      <c r="AA22" s="252">
        <v>3531</v>
      </c>
      <c r="AB22" s="252">
        <v>332840.37</v>
      </c>
      <c r="AC22" s="254">
        <v>5168.62</v>
      </c>
      <c r="AD22" s="252">
        <f t="shared" ref="AD22:AK22" si="8">AD14+AD18+AD21</f>
        <v>2450386</v>
      </c>
      <c r="AE22" s="252">
        <f t="shared" si="8"/>
        <v>774.15100000000007</v>
      </c>
      <c r="AF22" s="252">
        <f t="shared" si="8"/>
        <v>131338.57999999999</v>
      </c>
      <c r="AG22" s="254">
        <f t="shared" si="8"/>
        <v>2175.0300000000002</v>
      </c>
      <c r="AH22" s="252">
        <f t="shared" si="8"/>
        <v>1181326.7</v>
      </c>
      <c r="AI22" s="252">
        <f t="shared" si="8"/>
        <v>177.09800000000001</v>
      </c>
      <c r="AJ22" s="252">
        <f t="shared" si="8"/>
        <v>706.81</v>
      </c>
      <c r="AK22" s="254">
        <f t="shared" si="8"/>
        <v>2617.6999999999998</v>
      </c>
      <c r="AL22" s="252">
        <v>3631712.7</v>
      </c>
      <c r="AM22" s="252">
        <v>951.24900000000002</v>
      </c>
      <c r="AN22" s="252">
        <v>195533.16</v>
      </c>
      <c r="AO22" s="254">
        <v>2881.84</v>
      </c>
      <c r="AP22" s="252">
        <v>770080</v>
      </c>
      <c r="AQ22" s="252">
        <v>511</v>
      </c>
      <c r="AR22" s="252">
        <v>31145.01</v>
      </c>
      <c r="AS22" s="254">
        <v>11.34</v>
      </c>
      <c r="AT22" s="252">
        <v>4401792.7</v>
      </c>
      <c r="AU22" s="252">
        <v>1462.249</v>
      </c>
      <c r="AV22" s="252">
        <v>226678.17</v>
      </c>
      <c r="AW22" s="252">
        <v>2893.18</v>
      </c>
      <c r="AX22" s="252">
        <v>2348274</v>
      </c>
      <c r="AY22" s="252">
        <v>551</v>
      </c>
      <c r="AZ22" s="252">
        <v>117418.14</v>
      </c>
      <c r="BA22" s="252">
        <v>1851.89</v>
      </c>
      <c r="BB22" s="252">
        <v>6750066.7000000002</v>
      </c>
      <c r="BC22" s="252">
        <v>2013.249</v>
      </c>
      <c r="BD22" s="252">
        <v>344096.31</v>
      </c>
      <c r="BE22" s="254">
        <v>4745.07</v>
      </c>
    </row>
    <row r="23" spans="1:57" ht="15.75" x14ac:dyDescent="0.25">
      <c r="A23" s="129" t="s">
        <v>91</v>
      </c>
      <c r="B23" s="259">
        <v>0</v>
      </c>
      <c r="C23" s="259">
        <v>127205</v>
      </c>
      <c r="D23" s="255">
        <v>0</v>
      </c>
      <c r="E23" s="256">
        <v>0</v>
      </c>
      <c r="F23" s="286"/>
      <c r="G23" s="301">
        <v>70166</v>
      </c>
      <c r="H23" s="288"/>
      <c r="I23" s="287"/>
      <c r="J23" s="294"/>
      <c r="K23" s="302">
        <v>197371</v>
      </c>
      <c r="L23" s="295"/>
      <c r="M23" s="296"/>
      <c r="N23" s="255"/>
      <c r="O23" s="255">
        <v>35029</v>
      </c>
      <c r="P23" s="255"/>
      <c r="Q23" s="256"/>
      <c r="R23" s="255"/>
      <c r="S23" s="255">
        <v>232400</v>
      </c>
      <c r="T23" s="255"/>
      <c r="U23" s="256"/>
      <c r="V23" s="258"/>
      <c r="W23" s="309">
        <v>108213</v>
      </c>
      <c r="X23" s="308"/>
      <c r="Y23" s="310"/>
      <c r="Z23" s="308"/>
      <c r="AA23" s="309">
        <v>340613</v>
      </c>
      <c r="AB23" s="260"/>
      <c r="AC23" s="261"/>
      <c r="AD23" s="308"/>
      <c r="AE23" s="309">
        <v>126735</v>
      </c>
      <c r="AF23" s="308"/>
      <c r="AG23" s="310"/>
      <c r="AH23" s="391"/>
      <c r="AI23" s="257">
        <v>61259</v>
      </c>
      <c r="AJ23" s="391"/>
      <c r="AK23" s="261"/>
      <c r="AL23" s="294"/>
      <c r="AM23" s="295">
        <v>187994</v>
      </c>
      <c r="AN23" s="295"/>
      <c r="AO23" s="296"/>
      <c r="AP23" s="255"/>
      <c r="AQ23" s="255">
        <v>26729</v>
      </c>
      <c r="AR23" s="255"/>
      <c r="AS23" s="256"/>
      <c r="AT23" s="255"/>
      <c r="AU23" s="255">
        <f>AM23+AQ23</f>
        <v>214723</v>
      </c>
      <c r="AV23" s="255"/>
      <c r="AW23" s="256"/>
      <c r="AX23" s="255"/>
      <c r="AY23" s="255">
        <v>122986</v>
      </c>
      <c r="AZ23" s="255"/>
      <c r="BA23" s="256"/>
      <c r="BB23" s="255"/>
      <c r="BC23" s="255">
        <f>AU23+AY23</f>
        <v>337709</v>
      </c>
      <c r="BD23" s="255"/>
      <c r="BE23" s="256"/>
    </row>
    <row r="25" spans="1:57" x14ac:dyDescent="0.25">
      <c r="AA25" s="7"/>
    </row>
    <row r="26" spans="1:57" x14ac:dyDescent="0.25">
      <c r="AP26" s="7"/>
      <c r="AV26" s="7"/>
    </row>
    <row r="27" spans="1:57" x14ac:dyDescent="0.25">
      <c r="AT27" s="7"/>
    </row>
    <row r="28" spans="1:57" x14ac:dyDescent="0.25">
      <c r="AK28" s="7"/>
    </row>
    <row r="31" spans="1:57" x14ac:dyDescent="0.25">
      <c r="AU31" s="7"/>
    </row>
  </sheetData>
  <mergeCells count="17">
    <mergeCell ref="AX3:BA3"/>
    <mergeCell ref="BB3:BE3"/>
    <mergeCell ref="AD2:BE2"/>
    <mergeCell ref="AP3:AS3"/>
    <mergeCell ref="AT3:AW3"/>
    <mergeCell ref="AM3:AN3"/>
    <mergeCell ref="AH3:AK3"/>
    <mergeCell ref="A2:A4"/>
    <mergeCell ref="B2:U2"/>
    <mergeCell ref="G3:H3"/>
    <mergeCell ref="AD3:AG3"/>
    <mergeCell ref="K3:L3"/>
    <mergeCell ref="B3:E3"/>
    <mergeCell ref="V3:Y3"/>
    <mergeCell ref="Z3:AC3"/>
    <mergeCell ref="N3:Q3"/>
    <mergeCell ref="R3:U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7. Потребление топлива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Богатырева Эллина Файрузовна</cp:lastModifiedBy>
  <cp:lastPrinted>2023-04-24T11:59:59Z</cp:lastPrinted>
  <dcterms:created xsi:type="dcterms:W3CDTF">2019-05-24T06:43:52Z</dcterms:created>
  <dcterms:modified xsi:type="dcterms:W3CDTF">2024-01-24T13:25:58Z</dcterms:modified>
</cp:coreProperties>
</file>