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3\3 квартал 2023\производство\"/>
    </mc:Choice>
  </mc:AlternateContent>
  <bookViews>
    <workbookView xWindow="0" yWindow="0" windowWidth="600" windowHeight="0" tabRatio="599" firstSheet="1" activeTab="6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externalReferences>
    <externalReference r:id="rId8"/>
  </externalReference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7" i="1" l="1"/>
  <c r="Z27" i="1"/>
  <c r="Y27" i="1"/>
  <c r="AA21" i="1"/>
  <c r="Z21" i="1"/>
  <c r="Z22" i="1" s="1"/>
  <c r="Y21" i="1"/>
  <c r="Y22" i="1"/>
  <c r="AA22" i="1"/>
  <c r="J20" i="6" l="1"/>
  <c r="K14" i="6"/>
  <c r="K15" i="6"/>
  <c r="K16" i="6"/>
  <c r="K17" i="6"/>
  <c r="K18" i="6"/>
  <c r="K19" i="6"/>
  <c r="K13" i="6"/>
  <c r="K10" i="7"/>
  <c r="K11" i="7"/>
  <c r="K12" i="7"/>
  <c r="K13" i="7"/>
  <c r="K14" i="7"/>
  <c r="K9" i="7"/>
  <c r="K20" i="6" l="1"/>
  <c r="AM23" i="10"/>
  <c r="J15" i="7" l="1"/>
  <c r="K15" i="7"/>
  <c r="J7" i="7"/>
  <c r="K5" i="6"/>
  <c r="K6" i="6"/>
  <c r="K7" i="6"/>
  <c r="K8" i="6"/>
  <c r="K9" i="6"/>
  <c r="K10" i="6"/>
  <c r="J11" i="6"/>
  <c r="AB25" i="3"/>
  <c r="AA23" i="3"/>
  <c r="Z23" i="3"/>
  <c r="Y23" i="3"/>
  <c r="AB22" i="3"/>
  <c r="AB21" i="3"/>
  <c r="AA19" i="3"/>
  <c r="Z19" i="3"/>
  <c r="Y19" i="3"/>
  <c r="AB18" i="3"/>
  <c r="AB17" i="3"/>
  <c r="AB16" i="3"/>
  <c r="AA14" i="3"/>
  <c r="Z14" i="3"/>
  <c r="Y14" i="3"/>
  <c r="AB13" i="3"/>
  <c r="AB12" i="3"/>
  <c r="AB11" i="3"/>
  <c r="AB10" i="3"/>
  <c r="AB9" i="3"/>
  <c r="AB8" i="3"/>
  <c r="AB7" i="3"/>
  <c r="AB6" i="3"/>
  <c r="AB5" i="3"/>
  <c r="AA36" i="1"/>
  <c r="Z36" i="1"/>
  <c r="Y36" i="1"/>
  <c r="AA35" i="1"/>
  <c r="Z35" i="1"/>
  <c r="Y35" i="1"/>
  <c r="AB30" i="1"/>
  <c r="AA28" i="1"/>
  <c r="Z28" i="1"/>
  <c r="AB27" i="1"/>
  <c r="AB26" i="1"/>
  <c r="AB25" i="1"/>
  <c r="AB24" i="1"/>
  <c r="AB15" i="1"/>
  <c r="AB14" i="1"/>
  <c r="AB13" i="1"/>
  <c r="AB12" i="1"/>
  <c r="AB11" i="1"/>
  <c r="AB10" i="1"/>
  <c r="AB9" i="1"/>
  <c r="AB8" i="1"/>
  <c r="AB7" i="1"/>
  <c r="AB6" i="1"/>
  <c r="AB5" i="1"/>
  <c r="AB18" i="1"/>
  <c r="AB19" i="1"/>
  <c r="AB20" i="1"/>
  <c r="AB21" i="1"/>
  <c r="AA16" i="1"/>
  <c r="Z16" i="1"/>
  <c r="Y16" i="1"/>
  <c r="AB36" i="1" l="1"/>
  <c r="Z32" i="1"/>
  <c r="AB23" i="3"/>
  <c r="Z27" i="3"/>
  <c r="Z28" i="3" s="1"/>
  <c r="Y27" i="3"/>
  <c r="Y28" i="3" s="1"/>
  <c r="AA27" i="3"/>
  <c r="AA28" i="3" s="1"/>
  <c r="AB19" i="3"/>
  <c r="AB14" i="3"/>
  <c r="AA32" i="1"/>
  <c r="Z33" i="1"/>
  <c r="AA33" i="1"/>
  <c r="AB35" i="1"/>
  <c r="AB22" i="1"/>
  <c r="AB16" i="1"/>
  <c r="Y28" i="1"/>
  <c r="AB28" i="1" s="1"/>
  <c r="Y32" i="1" l="1"/>
  <c r="AB32" i="1" s="1"/>
  <c r="AB27" i="3"/>
  <c r="Y33" i="1"/>
  <c r="AB33" i="1" s="1"/>
  <c r="I14" i="6"/>
  <c r="I15" i="6"/>
  <c r="I16" i="6"/>
  <c r="I17" i="6"/>
  <c r="I18" i="6"/>
  <c r="I19" i="6"/>
  <c r="I13" i="6"/>
  <c r="I10" i="7"/>
  <c r="I11" i="7"/>
  <c r="I12" i="7"/>
  <c r="I13" i="7"/>
  <c r="I14" i="7"/>
  <c r="I9" i="7"/>
  <c r="V21" i="1"/>
  <c r="U21" i="1"/>
  <c r="T21" i="1"/>
  <c r="AB28" i="3" l="1"/>
  <c r="H15" i="7"/>
  <c r="W21" i="3" l="1"/>
  <c r="W23" i="3" s="1"/>
  <c r="W16" i="3"/>
  <c r="W13" i="3"/>
  <c r="W12" i="3"/>
  <c r="W11" i="3"/>
  <c r="W10" i="3"/>
  <c r="W9" i="3"/>
  <c r="W8" i="3"/>
  <c r="W7" i="3"/>
  <c r="W6" i="3"/>
  <c r="W5" i="3"/>
  <c r="V27" i="1"/>
  <c r="U27" i="1"/>
  <c r="T27" i="1"/>
  <c r="T22" i="1"/>
  <c r="U22" i="1"/>
  <c r="V22" i="1"/>
  <c r="I6" i="7" l="1"/>
  <c r="K6" i="7" s="1"/>
  <c r="I5" i="7"/>
  <c r="K5" i="7" s="1"/>
  <c r="I6" i="6"/>
  <c r="I7" i="6"/>
  <c r="I8" i="6"/>
  <c r="I9" i="6"/>
  <c r="I10" i="6"/>
  <c r="I5" i="6"/>
  <c r="K7" i="7" l="1"/>
  <c r="W25" i="3"/>
  <c r="T35" i="1" l="1"/>
  <c r="U35" i="1"/>
  <c r="V35" i="1"/>
  <c r="T36" i="1"/>
  <c r="U36" i="1"/>
  <c r="V36" i="1"/>
  <c r="W15" i="1"/>
  <c r="W14" i="1"/>
  <c r="W13" i="1"/>
  <c r="W12" i="1"/>
  <c r="W11" i="1"/>
  <c r="W10" i="1"/>
  <c r="W9" i="1"/>
  <c r="W8" i="1"/>
  <c r="W7" i="1"/>
  <c r="W6" i="1"/>
  <c r="W5" i="1"/>
  <c r="W21" i="1"/>
  <c r="W20" i="1"/>
  <c r="W19" i="1"/>
  <c r="W18" i="1"/>
  <c r="W27" i="1"/>
  <c r="W26" i="1"/>
  <c r="W25" i="1"/>
  <c r="W24" i="1"/>
  <c r="W30" i="1"/>
  <c r="T28" i="1"/>
  <c r="U28" i="1"/>
  <c r="V28" i="1"/>
  <c r="T16" i="1"/>
  <c r="U16" i="1"/>
  <c r="V16" i="1"/>
  <c r="Q23" i="3"/>
  <c r="R23" i="3"/>
  <c r="T23" i="3"/>
  <c r="U23" i="3"/>
  <c r="V23" i="3"/>
  <c r="Q19" i="3"/>
  <c r="R19" i="3"/>
  <c r="T19" i="3"/>
  <c r="U19" i="3"/>
  <c r="V19" i="3"/>
  <c r="W19" i="3"/>
  <c r="T14" i="3"/>
  <c r="T27" i="3" s="1"/>
  <c r="T28" i="3" s="1"/>
  <c r="U14" i="3"/>
  <c r="V14" i="3"/>
  <c r="W14" i="3"/>
  <c r="H20" i="6"/>
  <c r="I20" i="6"/>
  <c r="H11" i="6"/>
  <c r="I11" i="6"/>
  <c r="I15" i="7"/>
  <c r="H7" i="7"/>
  <c r="I7" i="7"/>
  <c r="Z21" i="10"/>
  <c r="AA21" i="10"/>
  <c r="AB21" i="10"/>
  <c r="AC21" i="10"/>
  <c r="Z18" i="10"/>
  <c r="AA18" i="10"/>
  <c r="AB18" i="10"/>
  <c r="AB22" i="10" s="1"/>
  <c r="AC18" i="10"/>
  <c r="Z14" i="10"/>
  <c r="AA14" i="10"/>
  <c r="AA22" i="10" s="1"/>
  <c r="W35" i="1" l="1"/>
  <c r="W16" i="1"/>
  <c r="V33" i="1"/>
  <c r="V32" i="1"/>
  <c r="U33" i="1"/>
  <c r="U32" i="1"/>
  <c r="T33" i="1"/>
  <c r="T32" i="1"/>
  <c r="W28" i="1"/>
  <c r="W36" i="1"/>
  <c r="W22" i="1"/>
  <c r="Z22" i="10"/>
  <c r="AC22" i="10"/>
  <c r="W27" i="3"/>
  <c r="V27" i="3"/>
  <c r="V28" i="3" s="1"/>
  <c r="U27" i="3"/>
  <c r="U28" i="3" s="1"/>
  <c r="W32" i="1" l="1"/>
  <c r="W28" i="3"/>
  <c r="W33" i="1"/>
  <c r="S25" i="3"/>
  <c r="S30" i="1"/>
  <c r="X30" i="1" s="1"/>
  <c r="AC30" i="1" s="1"/>
  <c r="X25" i="3" l="1"/>
  <c r="AC25" i="3" s="1"/>
  <c r="G7" i="7"/>
  <c r="G15" i="7"/>
  <c r="G20" i="6"/>
  <c r="G11" i="6"/>
  <c r="K11" i="6" s="1"/>
  <c r="Y21" i="10" l="1"/>
  <c r="X21" i="10"/>
  <c r="W21" i="10"/>
  <c r="V21" i="10"/>
  <c r="Y18" i="10"/>
  <c r="X18" i="10"/>
  <c r="X22" i="10" s="1"/>
  <c r="W18" i="10"/>
  <c r="V18" i="10"/>
  <c r="W14" i="10"/>
  <c r="V14" i="10"/>
  <c r="V22" i="10" s="1"/>
  <c r="S22" i="3"/>
  <c r="S21" i="3"/>
  <c r="S18" i="3"/>
  <c r="S17" i="3"/>
  <c r="S16" i="3"/>
  <c r="S13" i="3"/>
  <c r="S12" i="3"/>
  <c r="S11" i="3"/>
  <c r="S10" i="3"/>
  <c r="S9" i="3"/>
  <c r="S8" i="3"/>
  <c r="S7" i="3"/>
  <c r="S6" i="3"/>
  <c r="S5" i="3"/>
  <c r="R14" i="3"/>
  <c r="R27" i="3" s="1"/>
  <c r="R28" i="3" s="1"/>
  <c r="Q14" i="3"/>
  <c r="Q27" i="3" s="1"/>
  <c r="Q28" i="3" s="1"/>
  <c r="P23" i="3"/>
  <c r="P19" i="3"/>
  <c r="P14" i="3"/>
  <c r="S26" i="1"/>
  <c r="X26" i="1" s="1"/>
  <c r="AC26" i="1" s="1"/>
  <c r="S25" i="1"/>
  <c r="X25" i="1" s="1"/>
  <c r="AC25" i="1" s="1"/>
  <c r="S24" i="1"/>
  <c r="X24" i="1" s="1"/>
  <c r="AC24" i="1" s="1"/>
  <c r="S20" i="1"/>
  <c r="X20" i="1" s="1"/>
  <c r="AC20" i="1" s="1"/>
  <c r="S19" i="1"/>
  <c r="X19" i="1" s="1"/>
  <c r="AC19" i="1" s="1"/>
  <c r="S18" i="1"/>
  <c r="N18" i="1"/>
  <c r="S5" i="1"/>
  <c r="X5" i="1" s="1"/>
  <c r="AC5" i="1" s="1"/>
  <c r="S8" i="1"/>
  <c r="X8" i="1" s="1"/>
  <c r="AC8" i="1" s="1"/>
  <c r="S7" i="1"/>
  <c r="X7" i="1" s="1"/>
  <c r="AC7" i="1" s="1"/>
  <c r="S6" i="1"/>
  <c r="X6" i="1" s="1"/>
  <c r="AC6" i="1" s="1"/>
  <c r="S14" i="1"/>
  <c r="X14" i="1" s="1"/>
  <c r="AC14" i="1" s="1"/>
  <c r="S13" i="1"/>
  <c r="X13" i="1" s="1"/>
  <c r="AC13" i="1" s="1"/>
  <c r="S12" i="1"/>
  <c r="X12" i="1" s="1"/>
  <c r="AC12" i="1" s="1"/>
  <c r="S11" i="1"/>
  <c r="X11" i="1" s="1"/>
  <c r="AC11" i="1" s="1"/>
  <c r="S10" i="1"/>
  <c r="X10" i="1" s="1"/>
  <c r="AC10" i="1" s="1"/>
  <c r="S9" i="1"/>
  <c r="X9" i="1" s="1"/>
  <c r="AC9" i="1" s="1"/>
  <c r="R35" i="1"/>
  <c r="R27" i="1"/>
  <c r="R28" i="1" s="1"/>
  <c r="R22" i="1"/>
  <c r="R15" i="1"/>
  <c r="R16" i="1" s="1"/>
  <c r="Q35" i="1"/>
  <c r="Q27" i="1"/>
  <c r="Q28" i="1" s="1"/>
  <c r="Q21" i="1"/>
  <c r="S21" i="1" s="1"/>
  <c r="X21" i="1" s="1"/>
  <c r="AC21" i="1" s="1"/>
  <c r="Q15" i="1"/>
  <c r="P35" i="1"/>
  <c r="P22" i="1"/>
  <c r="P16" i="1"/>
  <c r="P27" i="1"/>
  <c r="W22" i="10" l="1"/>
  <c r="Y22" i="10"/>
  <c r="P27" i="3"/>
  <c r="P28" i="3" s="1"/>
  <c r="X5" i="3"/>
  <c r="AC5" i="3" s="1"/>
  <c r="X21" i="3"/>
  <c r="AC21" i="3" s="1"/>
  <c r="AC23" i="3" s="1"/>
  <c r="S23" i="3"/>
  <c r="X6" i="3"/>
  <c r="AC6" i="3" s="1"/>
  <c r="X10" i="3"/>
  <c r="AC10" i="3" s="1"/>
  <c r="X16" i="3"/>
  <c r="AC16" i="3" s="1"/>
  <c r="AC19" i="3" s="1"/>
  <c r="S19" i="3"/>
  <c r="X22" i="3"/>
  <c r="AC22" i="3" s="1"/>
  <c r="X13" i="3"/>
  <c r="AC13" i="3" s="1"/>
  <c r="X7" i="3"/>
  <c r="AC7" i="3" s="1"/>
  <c r="X11" i="3"/>
  <c r="AC11" i="3" s="1"/>
  <c r="X17" i="3"/>
  <c r="AC17" i="3" s="1"/>
  <c r="X9" i="3"/>
  <c r="AC9" i="3" s="1"/>
  <c r="X8" i="3"/>
  <c r="AC8" i="3" s="1"/>
  <c r="X12" i="3"/>
  <c r="AC12" i="3" s="1"/>
  <c r="X18" i="3"/>
  <c r="AC18" i="3" s="1"/>
  <c r="X18" i="1"/>
  <c r="AC18" i="1" s="1"/>
  <c r="AC35" i="1" s="1"/>
  <c r="S27" i="1"/>
  <c r="X27" i="1" s="1"/>
  <c r="AC27" i="1" s="1"/>
  <c r="S22" i="1"/>
  <c r="X22" i="1" s="1"/>
  <c r="AC22" i="1" s="1"/>
  <c r="Q36" i="1"/>
  <c r="Q22" i="1"/>
  <c r="S14" i="3"/>
  <c r="S35" i="1"/>
  <c r="R32" i="1"/>
  <c r="R33" i="1" s="1"/>
  <c r="Q16" i="1"/>
  <c r="R36" i="1"/>
  <c r="S15" i="1"/>
  <c r="X15" i="1" s="1"/>
  <c r="AC15" i="1" s="1"/>
  <c r="AC16" i="1" s="1"/>
  <c r="P28" i="1"/>
  <c r="S28" i="1" s="1"/>
  <c r="X28" i="1" s="1"/>
  <c r="AC28" i="1" s="1"/>
  <c r="P36" i="1"/>
  <c r="AC14" i="3" l="1"/>
  <c r="AC27" i="3" s="1"/>
  <c r="AC28" i="3" s="1"/>
  <c r="X35" i="1"/>
  <c r="AC36" i="1"/>
  <c r="X23" i="3"/>
  <c r="X14" i="3"/>
  <c r="S27" i="3"/>
  <c r="S28" i="3" s="1"/>
  <c r="X19" i="3"/>
  <c r="X36" i="1"/>
  <c r="S16" i="1"/>
  <c r="X16" i="1" s="1"/>
  <c r="P32" i="1"/>
  <c r="P33" i="1" s="1"/>
  <c r="Q32" i="1"/>
  <c r="Q33" i="1" s="1"/>
  <c r="S36" i="1"/>
  <c r="X27" i="3" l="1"/>
  <c r="X28" i="3" s="1"/>
  <c r="S32" i="1"/>
  <c r="X32" i="1" s="1"/>
  <c r="AC32" i="1" s="1"/>
  <c r="S33" i="1"/>
  <c r="X33" i="1" s="1"/>
  <c r="AC33" i="1" s="1"/>
  <c r="L28" i="1" l="1"/>
  <c r="F10" i="6" l="1"/>
  <c r="F9" i="6"/>
  <c r="F8" i="6"/>
  <c r="F7" i="6"/>
  <c r="F6" i="6"/>
  <c r="F5" i="6"/>
  <c r="F20" i="6"/>
  <c r="F15" i="7" l="1"/>
  <c r="F7" i="7"/>
  <c r="E15" i="7"/>
  <c r="E7" i="7"/>
  <c r="D20" i="6"/>
  <c r="E11" i="6"/>
  <c r="N25" i="3"/>
  <c r="N22" i="3"/>
  <c r="N21" i="3"/>
  <c r="N18" i="3"/>
  <c r="N17" i="3"/>
  <c r="N16" i="3"/>
  <c r="N19" i="3" s="1"/>
  <c r="N13" i="3"/>
  <c r="N12" i="3"/>
  <c r="N11" i="3"/>
  <c r="N10" i="3"/>
  <c r="N9" i="3"/>
  <c r="N8" i="3"/>
  <c r="N7" i="3"/>
  <c r="N6" i="3"/>
  <c r="N5" i="3"/>
  <c r="M23" i="3"/>
  <c r="M19" i="3"/>
  <c r="M14" i="3"/>
  <c r="N23" i="3" l="1"/>
  <c r="N14" i="3"/>
  <c r="N27" i="3" s="1"/>
  <c r="N28" i="3" s="1"/>
  <c r="M27" i="3"/>
  <c r="M28" i="3" s="1"/>
  <c r="L23" i="3"/>
  <c r="L19" i="3"/>
  <c r="L14" i="3"/>
  <c r="K23" i="3"/>
  <c r="K19" i="3"/>
  <c r="K14" i="3"/>
  <c r="N30" i="1"/>
  <c r="N27" i="1"/>
  <c r="N26" i="1"/>
  <c r="N25" i="1"/>
  <c r="N24" i="1"/>
  <c r="N21" i="1"/>
  <c r="N20" i="1"/>
  <c r="N19" i="1"/>
  <c r="N15" i="1"/>
  <c r="N14" i="1"/>
  <c r="N13" i="1"/>
  <c r="N12" i="1"/>
  <c r="N11" i="1"/>
  <c r="N10" i="1"/>
  <c r="N9" i="1"/>
  <c r="N8" i="1"/>
  <c r="N7" i="1"/>
  <c r="N6" i="1"/>
  <c r="N5" i="1"/>
  <c r="M36" i="1"/>
  <c r="M35" i="1"/>
  <c r="M28" i="1"/>
  <c r="M22" i="1"/>
  <c r="M16" i="1"/>
  <c r="L36" i="1"/>
  <c r="L35" i="1"/>
  <c r="L22" i="1"/>
  <c r="L16" i="1"/>
  <c r="I9" i="1"/>
  <c r="K36" i="1"/>
  <c r="K35" i="1"/>
  <c r="G35" i="1"/>
  <c r="K28" i="1"/>
  <c r="K22" i="1"/>
  <c r="K16" i="1"/>
  <c r="K27" i="3" l="1"/>
  <c r="K28" i="3" s="1"/>
  <c r="N22" i="1"/>
  <c r="L27" i="3"/>
  <c r="L28" i="3" s="1"/>
  <c r="L32" i="1"/>
  <c r="L33" i="1" s="1"/>
  <c r="N16" i="1"/>
  <c r="N36" i="1"/>
  <c r="M32" i="1"/>
  <c r="M33" i="1" s="1"/>
  <c r="N35" i="1"/>
  <c r="N28" i="1"/>
  <c r="K32" i="1"/>
  <c r="I22" i="3"/>
  <c r="H28" i="1"/>
  <c r="G28" i="1"/>
  <c r="F28" i="1"/>
  <c r="H22" i="1"/>
  <c r="G22" i="1"/>
  <c r="F22" i="1"/>
  <c r="G16" i="1"/>
  <c r="F16" i="1"/>
  <c r="F32" i="1" l="1"/>
  <c r="G32" i="1"/>
  <c r="K33" i="1"/>
  <c r="N33" i="1" s="1"/>
  <c r="N32" i="1"/>
  <c r="C11" i="6" l="1"/>
  <c r="G33" i="1" l="1"/>
  <c r="F33" i="1"/>
  <c r="F18" i="10" l="1"/>
  <c r="B14" i="10"/>
  <c r="D15" i="7"/>
  <c r="D7" i="7"/>
  <c r="D6" i="7"/>
  <c r="D5" i="7"/>
  <c r="C15" i="7"/>
  <c r="C7" i="7"/>
  <c r="B15" i="7"/>
  <c r="B7" i="7"/>
  <c r="D10" i="6"/>
  <c r="D9" i="6"/>
  <c r="D8" i="6"/>
  <c r="D7" i="6"/>
  <c r="D6" i="6"/>
  <c r="D5" i="6"/>
  <c r="C20" i="6"/>
  <c r="B20" i="6"/>
  <c r="B11" i="6"/>
  <c r="D11" i="6" l="1"/>
  <c r="F11" i="6"/>
  <c r="I25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H19" i="3"/>
  <c r="H14" i="3"/>
  <c r="G23" i="3"/>
  <c r="G19" i="3"/>
  <c r="G14" i="3"/>
  <c r="F19" i="3"/>
  <c r="F14" i="3"/>
  <c r="E25" i="3"/>
  <c r="D23" i="3"/>
  <c r="C23" i="3"/>
  <c r="B23" i="3"/>
  <c r="E22" i="3"/>
  <c r="E21" i="3"/>
  <c r="D19" i="3"/>
  <c r="C19" i="3"/>
  <c r="B19" i="3"/>
  <c r="E18" i="3"/>
  <c r="E17" i="3"/>
  <c r="E16" i="3"/>
  <c r="D14" i="3"/>
  <c r="C14" i="3"/>
  <c r="B14" i="3"/>
  <c r="E13" i="3"/>
  <c r="E12" i="3"/>
  <c r="E11" i="3"/>
  <c r="E10" i="3"/>
  <c r="E9" i="3"/>
  <c r="E8" i="3"/>
  <c r="E7" i="3"/>
  <c r="E6" i="3"/>
  <c r="E5" i="3"/>
  <c r="I30" i="1"/>
  <c r="I28" i="1"/>
  <c r="I27" i="1"/>
  <c r="I26" i="1"/>
  <c r="I25" i="1"/>
  <c r="I24" i="1"/>
  <c r="I21" i="1"/>
  <c r="I20" i="1"/>
  <c r="I19" i="1"/>
  <c r="I18" i="1"/>
  <c r="H16" i="1"/>
  <c r="H32" i="1" s="1"/>
  <c r="H33" i="1" s="1"/>
  <c r="I33" i="1" s="1"/>
  <c r="I15" i="1"/>
  <c r="I14" i="1"/>
  <c r="I13" i="1"/>
  <c r="I12" i="1"/>
  <c r="I11" i="1"/>
  <c r="I10" i="1"/>
  <c r="I8" i="1"/>
  <c r="I7" i="1"/>
  <c r="I6" i="1"/>
  <c r="I5" i="1"/>
  <c r="F36" i="1"/>
  <c r="F35" i="1"/>
  <c r="H36" i="1"/>
  <c r="H35" i="1"/>
  <c r="G36" i="1"/>
  <c r="J18" i="3" l="1"/>
  <c r="J8" i="3"/>
  <c r="J12" i="3"/>
  <c r="J22" i="3"/>
  <c r="J6" i="3"/>
  <c r="J10" i="3"/>
  <c r="J7" i="3"/>
  <c r="J5" i="3"/>
  <c r="G27" i="3"/>
  <c r="G28" i="3" s="1"/>
  <c r="F27" i="3"/>
  <c r="F28" i="3" s="1"/>
  <c r="I16" i="1"/>
  <c r="I22" i="1"/>
  <c r="I32" i="1"/>
  <c r="I14" i="3"/>
  <c r="J13" i="3"/>
  <c r="J21" i="3"/>
  <c r="I23" i="3"/>
  <c r="B27" i="3"/>
  <c r="B28" i="3" s="1"/>
  <c r="J11" i="3"/>
  <c r="I19" i="3"/>
  <c r="J25" i="3"/>
  <c r="E23" i="3"/>
  <c r="H27" i="3"/>
  <c r="H28" i="3" s="1"/>
  <c r="J9" i="3"/>
  <c r="J17" i="3"/>
  <c r="J16" i="3"/>
  <c r="C27" i="3"/>
  <c r="C28" i="3" s="1"/>
  <c r="E19" i="3"/>
  <c r="D27" i="3"/>
  <c r="D28" i="3" s="1"/>
  <c r="E14" i="3"/>
  <c r="I36" i="1"/>
  <c r="I35" i="1"/>
  <c r="D36" i="1"/>
  <c r="C36" i="1"/>
  <c r="B36" i="1"/>
  <c r="D35" i="1"/>
  <c r="C35" i="1"/>
  <c r="B35" i="1"/>
  <c r="E30" i="1"/>
  <c r="D28" i="1"/>
  <c r="C28" i="1"/>
  <c r="B28" i="1"/>
  <c r="E27" i="1"/>
  <c r="E26" i="1"/>
  <c r="E25" i="1"/>
  <c r="E24" i="1"/>
  <c r="D22" i="1"/>
  <c r="C22" i="1"/>
  <c r="B22" i="1"/>
  <c r="E21" i="1"/>
  <c r="E20" i="1"/>
  <c r="E19" i="1"/>
  <c r="E18" i="1"/>
  <c r="D16" i="1"/>
  <c r="C16" i="1"/>
  <c r="B16" i="1"/>
  <c r="E15" i="1"/>
  <c r="E14" i="1"/>
  <c r="E13" i="1"/>
  <c r="E12" i="1"/>
  <c r="E11" i="1"/>
  <c r="E10" i="1"/>
  <c r="E9" i="1"/>
  <c r="E8" i="1"/>
  <c r="E7" i="1"/>
  <c r="E6" i="1"/>
  <c r="E5" i="1"/>
  <c r="O10" i="3" l="1"/>
  <c r="O8" i="3"/>
  <c r="O9" i="3"/>
  <c r="O11" i="3"/>
  <c r="E27" i="3"/>
  <c r="O17" i="3"/>
  <c r="O13" i="3"/>
  <c r="O5" i="3"/>
  <c r="O7" i="3"/>
  <c r="O6" i="3"/>
  <c r="O12" i="3"/>
  <c r="O18" i="3"/>
  <c r="O22" i="3"/>
  <c r="J14" i="3"/>
  <c r="O25" i="3"/>
  <c r="C32" i="1"/>
  <c r="C33" i="1" s="1"/>
  <c r="J26" i="1"/>
  <c r="J9" i="1"/>
  <c r="J13" i="1"/>
  <c r="J27" i="1"/>
  <c r="J21" i="1"/>
  <c r="J7" i="1"/>
  <c r="J11" i="1"/>
  <c r="J15" i="1"/>
  <c r="J19" i="1"/>
  <c r="J6" i="1"/>
  <c r="J10" i="1"/>
  <c r="J14" i="1"/>
  <c r="D32" i="1"/>
  <c r="D33" i="1" s="1"/>
  <c r="J30" i="1"/>
  <c r="J20" i="1"/>
  <c r="J8" i="1"/>
  <c r="J12" i="1"/>
  <c r="J18" i="1"/>
  <c r="J5" i="1"/>
  <c r="J25" i="1"/>
  <c r="J24" i="1"/>
  <c r="J19" i="3"/>
  <c r="O16" i="3"/>
  <c r="I27" i="3"/>
  <c r="J23" i="3"/>
  <c r="O21" i="3"/>
  <c r="E28" i="1"/>
  <c r="E16" i="1"/>
  <c r="E36" i="1"/>
  <c r="E22" i="1"/>
  <c r="J22" i="1" s="1"/>
  <c r="E35" i="1"/>
  <c r="B32" i="1"/>
  <c r="B33" i="1" s="1"/>
  <c r="O14" i="3" l="1"/>
  <c r="E28" i="3"/>
  <c r="J27" i="3"/>
  <c r="J28" i="3" s="1"/>
  <c r="I28" i="3"/>
  <c r="O8" i="1"/>
  <c r="O14" i="1"/>
  <c r="O6" i="1"/>
  <c r="O27" i="1"/>
  <c r="O15" i="1"/>
  <c r="O7" i="1"/>
  <c r="O9" i="1"/>
  <c r="O26" i="1"/>
  <c r="O18" i="1"/>
  <c r="O20" i="1"/>
  <c r="O11" i="1"/>
  <c r="O25" i="1"/>
  <c r="O24" i="1"/>
  <c r="O12" i="1"/>
  <c r="O10" i="1"/>
  <c r="O19" i="1"/>
  <c r="O21" i="1"/>
  <c r="O5" i="1"/>
  <c r="J16" i="1"/>
  <c r="O13" i="1"/>
  <c r="J36" i="1"/>
  <c r="E32" i="1"/>
  <c r="J28" i="1"/>
  <c r="J35" i="1"/>
  <c r="O30" i="1"/>
  <c r="O22" i="1"/>
  <c r="O19" i="3"/>
  <c r="O23" i="3"/>
  <c r="O27" i="3" s="1"/>
  <c r="O28" i="3" s="1"/>
  <c r="O28" i="1" l="1"/>
  <c r="O36" i="1"/>
  <c r="E33" i="1"/>
  <c r="J32" i="1"/>
  <c r="O16" i="1"/>
  <c r="O35" i="1"/>
  <c r="O32" i="1" l="1"/>
  <c r="J33" i="1"/>
  <c r="O33" i="1" l="1"/>
  <c r="C14" i="10" l="1"/>
  <c r="D14" i="10"/>
  <c r="E14" i="10"/>
  <c r="B18" i="10"/>
  <c r="C18" i="10"/>
  <c r="D18" i="10"/>
  <c r="E18" i="10"/>
  <c r="B21" i="10"/>
  <c r="C21" i="10"/>
  <c r="D21" i="10"/>
  <c r="E21" i="10"/>
  <c r="D22" i="10" l="1"/>
  <c r="C22" i="10"/>
  <c r="E22" i="10"/>
  <c r="B22" i="10"/>
</calcChain>
</file>

<file path=xl/sharedStrings.xml><?xml version="1.0" encoding="utf-8"?>
<sst xmlns="http://schemas.openxmlformats.org/spreadsheetml/2006/main" count="335" uniqueCount="102">
  <si>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</si>
  <si>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</si>
  <si>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</si>
  <si>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</si>
  <si>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</si>
  <si>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</si>
  <si>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</si>
  <si>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</si>
  <si>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</si>
  <si>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</si>
  <si>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</si>
  <si>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</si>
  <si>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</si>
  <si>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</si>
  <si>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</si>
  <si>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</si>
  <si>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</si>
  <si>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</si>
  <si>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</si>
  <si>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</si>
  <si>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</si>
  <si>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</si>
  <si>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</si>
  <si>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</si>
  <si>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</si>
  <si>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</si>
  <si>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</si>
  <si>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</si>
  <si>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</si>
  <si>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</si>
  <si>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</si>
  <si>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</si>
  <si>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</si>
  <si>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</si>
  <si>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</si>
  <si>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</si>
  <si>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</si>
  <si>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</si>
  <si>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</si>
  <si>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</si>
  <si>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</si>
  <si>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</si>
  <si>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</si>
  <si>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</si>
  <si>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</si>
  <si>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</si>
  <si>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</si>
  <si>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</si>
  <si>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</si>
  <si>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</si>
  <si>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</si>
  <si>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</si>
  <si>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</si>
  <si>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</si>
  <si>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</si>
  <si>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</si>
  <si>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</si>
  <si>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</si>
  <si>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</si>
  <si>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</si>
  <si>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</si>
  <si>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</si>
  <si>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</si>
  <si>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</si>
  <si>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</si>
  <si>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</si>
  <si>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</si>
  <si>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</si>
  <si>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</si>
  <si>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</si>
  <si>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</si>
  <si>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</si>
  <si>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</si>
  <si>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</si>
  <si>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</si>
  <si>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</si>
  <si>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</si>
  <si>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</si>
  <si>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</si>
  <si>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</si>
  <si>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</si>
  <si>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</si>
  <si>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</si>
  <si>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</si>
  <si>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</si>
  <si>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</si>
  <si>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</si>
  <si>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</si>
  <si>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</si>
  <si>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</si>
  <si>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</si>
  <si>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</si>
  <si>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</si>
  <si>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</si>
  <si>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</si>
  <si>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</si>
  <si>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</si>
  <si>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</si>
  <si>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</si>
  <si>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</si>
  <si>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мазут, 
тут</t>
  </si>
  <si>
    <t>уголь, 
тут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</si>
</sst>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sz val="11"/>
      <color rgb="FF000000"/>
      <name val="Tahoma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rgb="FFEEECE1"/>
      </left>
      <right/>
      <top/>
      <bottom/>
      <diagonal/>
    </border>
    <border>
      <left style="thin">
        <color rgb="FFEEECE1"/>
      </left>
      <right/>
      <top style="thin">
        <color rgb="FFEEECE1"/>
      </top>
      <bottom style="thin">
        <color rgb="FFEEECE1"/>
      </bottom>
      <diagonal/>
    </border>
    <border>
      <left/>
      <right/>
      <top style="thin">
        <color rgb="FFEEECE1"/>
      </top>
      <bottom style="thin">
        <color rgb="FFEEECE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EEECE1"/>
      </right>
      <top style="thin">
        <color theme="0"/>
      </top>
      <bottom style="thin">
        <color theme="0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</cellStyleXfs>
  <cellXfs count="438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4" xfId="1" applyFont="1" applyFill="1" applyBorder="1" applyAlignment="1" applyProtection="1">
      <alignment horizontal="right"/>
    </xf>
    <xf numFmtId="3" fontId="4" fillId="4" borderId="35" xfId="1" applyNumberFormat="1" applyFont="1" applyFill="1" applyBorder="1" applyProtection="1"/>
    <xf numFmtId="3" fontId="4" fillId="4" borderId="36" xfId="1" applyNumberFormat="1" applyFont="1" applyFill="1" applyBorder="1" applyProtection="1"/>
    <xf numFmtId="3" fontId="4" fillId="4" borderId="34" xfId="1" applyNumberFormat="1" applyFont="1" applyFill="1" applyBorder="1" applyProtection="1"/>
    <xf numFmtId="0" fontId="5" fillId="0" borderId="41" xfId="0" applyFont="1" applyFill="1" applyBorder="1" applyAlignment="1"/>
    <xf numFmtId="0" fontId="6" fillId="0" borderId="42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2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0" xfId="0" applyFont="1" applyFill="1" applyBorder="1" applyAlignment="1"/>
    <xf numFmtId="3" fontId="9" fillId="0" borderId="51" xfId="0" applyNumberFormat="1" applyFont="1" applyFill="1" applyBorder="1"/>
    <xf numFmtId="3" fontId="9" fillId="0" borderId="52" xfId="0" applyNumberFormat="1" applyFont="1" applyFill="1" applyBorder="1"/>
    <xf numFmtId="3" fontId="11" fillId="3" borderId="19" xfId="0" applyNumberFormat="1" applyFont="1" applyFill="1" applyBorder="1"/>
    <xf numFmtId="0" fontId="0" fillId="0" borderId="50" xfId="0" applyFill="1" applyBorder="1" applyAlignment="1"/>
    <xf numFmtId="0" fontId="0" fillId="0" borderId="23" xfId="0" applyFill="1" applyBorder="1" applyAlignment="1"/>
    <xf numFmtId="0" fontId="0" fillId="0" borderId="53" xfId="0" applyFill="1" applyBorder="1" applyAlignment="1"/>
    <xf numFmtId="0" fontId="0" fillId="0" borderId="54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6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6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2" xfId="0" applyNumberFormat="1" applyFont="1" applyBorder="1" applyAlignment="1">
      <alignment horizontal="center"/>
    </xf>
    <xf numFmtId="4" fontId="9" fillId="0" borderId="43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58" xfId="0" applyFont="1" applyBorder="1" applyAlignment="1">
      <alignment horizontal="justify" wrapText="1"/>
    </xf>
    <xf numFmtId="0" fontId="11" fillId="0" borderId="35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5" xfId="0" applyNumberFormat="1" applyFont="1" applyBorder="1" applyAlignment="1">
      <alignment horizontal="center" wrapText="1"/>
    </xf>
    <xf numFmtId="0" fontId="11" fillId="0" borderId="43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9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0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7" xfId="1" applyFont="1" applyFill="1" applyBorder="1" applyAlignment="1">
      <alignment horizontal="left" vertical="center"/>
    </xf>
    <xf numFmtId="0" fontId="9" fillId="0" borderId="42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2" xfId="1" applyFont="1" applyFill="1" applyBorder="1" applyAlignment="1">
      <alignment horizontal="left" vertical="center" wrapText="1"/>
    </xf>
    <xf numFmtId="0" fontId="17" fillId="4" borderId="55" xfId="1" applyFont="1" applyFill="1" applyBorder="1"/>
    <xf numFmtId="165" fontId="11" fillId="5" borderId="42" xfId="0" applyNumberFormat="1" applyFont="1" applyFill="1" applyBorder="1" applyAlignment="1">
      <alignment horizontal="center" wrapText="1"/>
    </xf>
    <xf numFmtId="165" fontId="11" fillId="5" borderId="43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6" xfId="0" applyNumberFormat="1" applyFont="1" applyFill="1" applyBorder="1" applyAlignment="1" applyProtection="1">
      <alignment vertical="center"/>
    </xf>
    <xf numFmtId="164" fontId="18" fillId="5" borderId="46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0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0" xfId="1" applyFont="1" applyFill="1" applyBorder="1" applyAlignment="1" applyProtection="1">
      <alignment vertical="center"/>
    </xf>
    <xf numFmtId="0" fontId="4" fillId="4" borderId="40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0" xfId="1" applyFont="1" applyFill="1" applyBorder="1" applyAlignment="1">
      <alignment vertical="center"/>
    </xf>
    <xf numFmtId="3" fontId="18" fillId="5" borderId="43" xfId="0" applyNumberFormat="1" applyFont="1" applyFill="1" applyBorder="1" applyAlignment="1">
      <alignment vertical="center"/>
    </xf>
    <xf numFmtId="164" fontId="18" fillId="5" borderId="43" xfId="0" applyNumberFormat="1" applyFont="1" applyFill="1" applyBorder="1" applyAlignment="1">
      <alignment vertical="center"/>
    </xf>
    <xf numFmtId="0" fontId="14" fillId="4" borderId="61" xfId="1" applyFont="1" applyFill="1" applyBorder="1" applyAlignment="1">
      <alignment horizontal="center" vertical="center" wrapText="1"/>
    </xf>
    <xf numFmtId="0" fontId="14" fillId="4" borderId="63" xfId="1" applyFont="1" applyFill="1" applyBorder="1" applyAlignment="1">
      <alignment horizontal="center" vertical="center" wrapText="1"/>
    </xf>
    <xf numFmtId="3" fontId="9" fillId="5" borderId="19" xfId="0" applyNumberFormat="1" applyFont="1" applyFill="1" applyBorder="1" applyProtection="1"/>
    <xf numFmtId="3" fontId="11" fillId="5" borderId="17" xfId="0" applyNumberFormat="1" applyFont="1" applyFill="1" applyBorder="1" applyAlignment="1" applyProtection="1">
      <alignment vertical="center" wrapText="1"/>
    </xf>
    <xf numFmtId="0" fontId="0" fillId="0" borderId="0" xfId="0"/>
    <xf numFmtId="0" fontId="4" fillId="4" borderId="49" xfId="1" applyFont="1" applyFill="1" applyBorder="1" applyAlignment="1">
      <alignment horizontal="center" vertical="center"/>
    </xf>
    <xf numFmtId="165" fontId="9" fillId="0" borderId="4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35" xfId="1" applyFont="1" applyFill="1" applyBorder="1" applyAlignment="1">
      <alignment horizontal="left" vertical="center"/>
    </xf>
    <xf numFmtId="0" fontId="15" fillId="6" borderId="50" xfId="1" applyFont="1" applyFill="1" applyBorder="1" applyAlignment="1">
      <alignment horizontal="left" vertical="center"/>
    </xf>
    <xf numFmtId="3" fontId="9" fillId="5" borderId="42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3" fontId="11" fillId="5" borderId="26" xfId="0" applyNumberFormat="1" applyFont="1" applyFill="1" applyBorder="1" applyProtection="1"/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65" xfId="0" applyNumberFormat="1" applyFont="1" applyFill="1" applyBorder="1" applyAlignment="1" applyProtection="1">
      <alignment horizontal="right" vertical="center"/>
    </xf>
    <xf numFmtId="3" fontId="9" fillId="3" borderId="39" xfId="0" applyNumberFormat="1" applyFont="1" applyFill="1" applyBorder="1" applyAlignment="1" applyProtection="1">
      <alignment horizontal="right" vertical="center"/>
    </xf>
    <xf numFmtId="3" fontId="11" fillId="3" borderId="66" xfId="0" applyNumberFormat="1" applyFont="1" applyFill="1" applyBorder="1" applyProtection="1"/>
    <xf numFmtId="0" fontId="6" fillId="3" borderId="67" xfId="0" applyFont="1" applyFill="1" applyBorder="1" applyAlignment="1" applyProtection="1">
      <alignment vertical="center"/>
    </xf>
    <xf numFmtId="3" fontId="9" fillId="3" borderId="65" xfId="2" applyNumberFormat="1" applyFont="1" applyFill="1" applyBorder="1" applyProtection="1"/>
    <xf numFmtId="3" fontId="9" fillId="3" borderId="39" xfId="2" applyNumberFormat="1" applyFont="1" applyFill="1" applyBorder="1" applyProtection="1"/>
    <xf numFmtId="0" fontId="6" fillId="3" borderId="67" xfId="0" applyFont="1" applyFill="1" applyBorder="1" applyAlignment="1" applyProtection="1"/>
    <xf numFmtId="0" fontId="0" fillId="3" borderId="66" xfId="0" applyFill="1" applyBorder="1" applyAlignment="1" applyProtection="1"/>
    <xf numFmtId="3" fontId="9" fillId="3" borderId="66" xfId="0" applyNumberFormat="1" applyFont="1" applyFill="1" applyBorder="1" applyProtection="1"/>
    <xf numFmtId="3" fontId="11" fillId="3" borderId="66" xfId="0" applyNumberFormat="1" applyFont="1" applyFill="1" applyBorder="1" applyAlignment="1" applyProtection="1">
      <alignment vertical="center" wrapText="1"/>
    </xf>
    <xf numFmtId="3" fontId="11" fillId="3" borderId="68" xfId="0" applyNumberFormat="1" applyFont="1" applyFill="1" applyBorder="1" applyAlignment="1" applyProtection="1">
      <alignment vertical="center" wrapText="1"/>
    </xf>
    <xf numFmtId="0" fontId="4" fillId="3" borderId="69" xfId="1" applyFont="1" applyFill="1" applyBorder="1" applyAlignment="1" applyProtection="1"/>
    <xf numFmtId="3" fontId="4" fillId="4" borderId="44" xfId="1" applyNumberFormat="1" applyFont="1" applyFill="1" applyBorder="1" applyProtection="1"/>
    <xf numFmtId="3" fontId="4" fillId="4" borderId="37" xfId="1" applyNumberFormat="1" applyFont="1" applyFill="1" applyBorder="1" applyProtection="1"/>
    <xf numFmtId="0" fontId="0" fillId="0" borderId="0" xfId="0" applyBorder="1"/>
    <xf numFmtId="3" fontId="18" fillId="5" borderId="43" xfId="0" applyNumberFormat="1" applyFont="1" applyFill="1" applyBorder="1" applyAlignment="1" applyProtection="1">
      <alignment vertical="center"/>
    </xf>
    <xf numFmtId="164" fontId="18" fillId="5" borderId="43" xfId="0" applyNumberFormat="1" applyFont="1" applyFill="1" applyBorder="1" applyAlignment="1" applyProtection="1">
      <alignment vertic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4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70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2" xfId="0" applyNumberFormat="1" applyFont="1" applyBorder="1" applyAlignment="1">
      <alignment horizontal="center"/>
    </xf>
    <xf numFmtId="3" fontId="9" fillId="0" borderId="43" xfId="0" applyNumberFormat="1" applyFont="1" applyBorder="1" applyAlignment="1">
      <alignment horizontal="center"/>
    </xf>
    <xf numFmtId="0" fontId="9" fillId="0" borderId="42" xfId="0" applyNumberFormat="1" applyFont="1" applyBorder="1" applyAlignment="1">
      <alignment horizontal="center"/>
    </xf>
    <xf numFmtId="0" fontId="9" fillId="0" borderId="43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0" fillId="0" borderId="0" xfId="0" applyFont="1" applyAlignment="1">
      <alignment vertical="top"/>
    </xf>
    <xf numFmtId="0" fontId="30" fillId="0" borderId="11" xfId="0" applyFont="1" applyBorder="1" applyAlignment="1">
      <alignment vertical="top" wrapText="1"/>
    </xf>
    <xf numFmtId="0" fontId="6" fillId="3" borderId="35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71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/>
    </xf>
    <xf numFmtId="0" fontId="13" fillId="4" borderId="64" xfId="1" applyFont="1" applyFill="1" applyBorder="1" applyAlignment="1">
      <alignment horizontal="center" vertical="center"/>
    </xf>
    <xf numFmtId="0" fontId="0" fillId="0" borderId="72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3" xfId="0" applyBorder="1"/>
    <xf numFmtId="0" fontId="1" fillId="5" borderId="73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0" xfId="0" applyNumberFormat="1" applyFont="1" applyFill="1" applyBorder="1" applyAlignment="1">
      <alignment horizontal="center"/>
    </xf>
    <xf numFmtId="3" fontId="19" fillId="0" borderId="59" xfId="0" applyNumberFormat="1" applyFont="1" applyFill="1" applyBorder="1" applyAlignment="1">
      <alignment horizontal="center"/>
    </xf>
    <xf numFmtId="3" fontId="19" fillId="0" borderId="35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3" xfId="0" applyNumberFormat="1" applyFont="1" applyBorder="1" applyAlignment="1">
      <alignment horizontal="center"/>
    </xf>
    <xf numFmtId="3" fontId="9" fillId="0" borderId="54" xfId="0" applyNumberFormat="1" applyFont="1" applyBorder="1" applyAlignment="1">
      <alignment horizontal="center"/>
    </xf>
    <xf numFmtId="3" fontId="9" fillId="0" borderId="74" xfId="0" applyNumberFormat="1" applyFont="1" applyBorder="1" applyAlignment="1">
      <alignment horizontal="center"/>
    </xf>
    <xf numFmtId="3" fontId="19" fillId="0" borderId="41" xfId="0" applyNumberFormat="1" applyFont="1" applyFill="1" applyBorder="1" applyAlignment="1">
      <alignment horizontal="center"/>
    </xf>
    <xf numFmtId="3" fontId="19" fillId="0" borderId="42" xfId="0" applyNumberFormat="1" applyFont="1" applyFill="1" applyBorder="1" applyAlignment="1">
      <alignment horizontal="center"/>
    </xf>
    <xf numFmtId="3" fontId="19" fillId="0" borderId="43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3" fontId="9" fillId="3" borderId="42" xfId="0" applyNumberFormat="1" applyFont="1" applyFill="1" applyBorder="1"/>
    <xf numFmtId="4" fontId="0" fillId="3" borderId="23" xfId="0" applyNumberFormat="1" applyFont="1" applyFill="1" applyBorder="1" applyAlignment="1">
      <alignment horizontal="center"/>
    </xf>
    <xf numFmtId="165" fontId="9" fillId="3" borderId="42" xfId="0" applyNumberFormat="1" applyFont="1" applyFill="1" applyBorder="1" applyAlignment="1">
      <alignment horizontal="center" vertical="center" wrapText="1"/>
    </xf>
    <xf numFmtId="3" fontId="19" fillId="3" borderId="35" xfId="0" applyNumberFormat="1" applyFont="1" applyFill="1" applyBorder="1" applyAlignment="1">
      <alignment horizontal="center"/>
    </xf>
    <xf numFmtId="3" fontId="19" fillId="3" borderId="42" xfId="0" applyNumberFormat="1" applyFont="1" applyFill="1" applyBorder="1" applyAlignment="1">
      <alignment horizontal="center"/>
    </xf>
    <xf numFmtId="3" fontId="11" fillId="3" borderId="20" xfId="0" applyNumberFormat="1" applyFont="1" applyFill="1" applyBorder="1"/>
    <xf numFmtId="1" fontId="9" fillId="3" borderId="11" xfId="2" applyNumberFormat="1" applyFont="1" applyFill="1" applyBorder="1" applyProtection="1"/>
    <xf numFmtId="1" fontId="9" fillId="3" borderId="0" xfId="2" applyNumberFormat="1" applyFont="1" applyFill="1" applyBorder="1" applyProtection="1"/>
    <xf numFmtId="3" fontId="18" fillId="3" borderId="43" xfId="0" applyNumberFormat="1" applyFont="1" applyFill="1" applyBorder="1" applyAlignment="1">
      <alignment vertic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31" fillId="0" borderId="0" xfId="0" applyFont="1" applyAlignment="1">
      <alignment horizontal="right" vertical="center" wrapText="1"/>
    </xf>
    <xf numFmtId="166" fontId="0" fillId="0" borderId="0" xfId="0" applyNumberFormat="1"/>
    <xf numFmtId="0" fontId="31" fillId="7" borderId="0" xfId="0" applyFont="1" applyFill="1" applyAlignment="1">
      <alignment horizontal="right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4" borderId="3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49" xfId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10" fontId="0" fillId="3" borderId="0" xfId="3" applyNumberFormat="1" applyFont="1" applyFill="1"/>
    <xf numFmtId="10" fontId="0" fillId="0" borderId="0" xfId="3" applyNumberFormat="1" applyFont="1"/>
    <xf numFmtId="0" fontId="4" fillId="4" borderId="75" xfId="1" applyFont="1" applyFill="1" applyBorder="1" applyAlignment="1" applyProtection="1">
      <alignment horizontal="center" vertical="center"/>
    </xf>
    <xf numFmtId="3" fontId="9" fillId="5" borderId="41" xfId="0" applyNumberFormat="1" applyFont="1" applyFill="1" applyBorder="1"/>
    <xf numFmtId="3" fontId="9" fillId="5" borderId="77" xfId="0" applyNumberFormat="1" applyFont="1" applyFill="1" applyBorder="1"/>
    <xf numFmtId="0" fontId="4" fillId="4" borderId="64" xfId="1" applyFont="1" applyFill="1" applyBorder="1" applyAlignment="1" applyProtection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4" fillId="4" borderId="0" xfId="1" applyFont="1" applyFill="1" applyBorder="1" applyAlignment="1" applyProtection="1">
      <alignment horizontal="center" vertical="center"/>
    </xf>
    <xf numFmtId="0" fontId="0" fillId="0" borderId="79" xfId="0" applyBorder="1"/>
    <xf numFmtId="0" fontId="4" fillId="4" borderId="82" xfId="1" applyFont="1" applyFill="1" applyBorder="1" applyAlignment="1" applyProtection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4" fontId="32" fillId="0" borderId="0" xfId="0" applyNumberFormat="1" applyFont="1" applyBorder="1" applyAlignment="1">
      <alignment horizontal="center"/>
    </xf>
    <xf numFmtId="0" fontId="33" fillId="3" borderId="23" xfId="0" applyFont="1" applyFill="1" applyBorder="1" applyAlignment="1" applyProtection="1">
      <alignment vertical="center"/>
    </xf>
    <xf numFmtId="0" fontId="33" fillId="3" borderId="23" xfId="0" applyFont="1" applyFill="1" applyBorder="1" applyAlignment="1" applyProtection="1"/>
    <xf numFmtId="0" fontId="19" fillId="3" borderId="19" xfId="0" applyFont="1" applyFill="1" applyBorder="1" applyAlignment="1" applyProtection="1"/>
    <xf numFmtId="3" fontId="11" fillId="5" borderId="43" xfId="0" applyNumberFormat="1" applyFont="1" applyFill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164" fontId="11" fillId="5" borderId="43" xfId="0" applyNumberFormat="1" applyFont="1" applyFill="1" applyBorder="1" applyAlignment="1" applyProtection="1">
      <alignment vertical="center"/>
    </xf>
    <xf numFmtId="164" fontId="11" fillId="5" borderId="46" xfId="0" applyNumberFormat="1" applyFont="1" applyFill="1" applyBorder="1" applyAlignment="1" applyProtection="1">
      <alignment vertical="center"/>
    </xf>
    <xf numFmtId="4" fontId="9" fillId="0" borderId="11" xfId="0" applyNumberFormat="1" applyFont="1" applyFill="1" applyBorder="1" applyAlignment="1">
      <alignment horizontal="center"/>
    </xf>
    <xf numFmtId="4" fontId="9" fillId="0" borderId="13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17" xfId="0" applyNumberFormat="1" applyFont="1" applyFill="1" applyBorder="1" applyAlignment="1">
      <alignment horizontal="center"/>
    </xf>
    <xf numFmtId="4" fontId="9" fillId="0" borderId="27" xfId="0" applyNumberFormat="1" applyFont="1" applyFill="1" applyBorder="1" applyAlignment="1">
      <alignment horizontal="center"/>
    </xf>
    <xf numFmtId="4" fontId="34" fillId="0" borderId="19" xfId="0" applyNumberFormat="1" applyFont="1" applyFill="1" applyBorder="1" applyAlignment="1">
      <alignment horizontal="center" vertical="center"/>
    </xf>
    <xf numFmtId="4" fontId="34" fillId="0" borderId="21" xfId="0" applyNumberFormat="1" applyFont="1" applyFill="1" applyBorder="1" applyAlignment="1">
      <alignment horizontal="center" vertical="center"/>
    </xf>
    <xf numFmtId="0" fontId="19" fillId="0" borderId="0" xfId="0" applyFont="1" applyFill="1"/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11" fillId="0" borderId="19" xfId="0" applyNumberFormat="1" applyFont="1" applyFill="1" applyBorder="1" applyAlignment="1">
      <alignment horizontal="center" vertical="center"/>
    </xf>
    <xf numFmtId="4" fontId="11" fillId="0" borderId="21" xfId="0" applyNumberFormat="1" applyFont="1" applyFill="1" applyBorder="1" applyAlignment="1">
      <alignment horizontal="center" vertical="center"/>
    </xf>
    <xf numFmtId="4" fontId="9" fillId="0" borderId="42" xfId="0" applyNumberFormat="1" applyFont="1" applyFill="1" applyBorder="1" applyAlignment="1">
      <alignment horizontal="center"/>
    </xf>
    <xf numFmtId="4" fontId="9" fillId="0" borderId="43" xfId="0" applyNumberFormat="1" applyFont="1" applyFill="1" applyBorder="1" applyAlignment="1">
      <alignment horizontal="center"/>
    </xf>
    <xf numFmtId="4" fontId="34" fillId="0" borderId="19" xfId="0" applyNumberFormat="1" applyFont="1" applyFill="1" applyBorder="1" applyAlignment="1">
      <alignment horizontal="center"/>
    </xf>
    <xf numFmtId="4" fontId="34" fillId="0" borderId="21" xfId="0" applyNumberFormat="1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21" xfId="0" applyNumberFormat="1" applyFont="1" applyFill="1" applyBorder="1" applyAlignment="1">
      <alignment horizontal="center"/>
    </xf>
    <xf numFmtId="4" fontId="19" fillId="0" borderId="23" xfId="0" applyNumberFormat="1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58" xfId="0" applyFont="1" applyFill="1" applyBorder="1" applyAlignment="1">
      <alignment horizontal="center" vertical="center" wrapText="1"/>
    </xf>
    <xf numFmtId="165" fontId="9" fillId="0" borderId="44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9" fillId="0" borderId="45" xfId="0" applyNumberFormat="1" applyFont="1" applyFill="1" applyBorder="1" applyAlignment="1">
      <alignment horizontal="center" vertical="center" wrapText="1"/>
    </xf>
    <xf numFmtId="165" fontId="9" fillId="0" borderId="58" xfId="0" applyNumberFormat="1" applyFont="1" applyFill="1" applyBorder="1" applyAlignment="1">
      <alignment horizontal="center" vertical="center" wrapText="1"/>
    </xf>
    <xf numFmtId="165" fontId="11" fillId="0" borderId="41" xfId="0" applyNumberFormat="1" applyFont="1" applyFill="1" applyBorder="1" applyAlignment="1">
      <alignment horizontal="center" wrapText="1"/>
    </xf>
    <xf numFmtId="165" fontId="11" fillId="0" borderId="42" xfId="0" applyNumberFormat="1" applyFont="1" applyFill="1" applyBorder="1" applyAlignment="1">
      <alignment horizontal="center" wrapText="1"/>
    </xf>
    <xf numFmtId="0" fontId="9" fillId="0" borderId="58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0" fontId="9" fillId="0" borderId="42" xfId="0" applyNumberFormat="1" applyFont="1" applyFill="1" applyBorder="1" applyAlignment="1">
      <alignment horizontal="center"/>
    </xf>
    <xf numFmtId="3" fontId="9" fillId="0" borderId="42" xfId="0" applyNumberFormat="1" applyFont="1" applyFill="1" applyBorder="1" applyAlignment="1">
      <alignment horizontal="center"/>
    </xf>
    <xf numFmtId="0" fontId="9" fillId="0" borderId="43" xfId="0" applyNumberFormat="1" applyFont="1" applyFill="1" applyBorder="1" applyAlignment="1">
      <alignment horizontal="center"/>
    </xf>
    <xf numFmtId="3" fontId="11" fillId="0" borderId="19" xfId="0" applyNumberFormat="1" applyFont="1" applyFill="1" applyBorder="1" applyAlignment="1">
      <alignment horizontal="center"/>
    </xf>
    <xf numFmtId="3" fontId="11" fillId="0" borderId="21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3" fontId="34" fillId="0" borderId="17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27" xfId="0" applyNumberFormat="1" applyFont="1" applyFill="1" applyBorder="1" applyAlignment="1">
      <alignment horizontal="center" vertical="center"/>
    </xf>
    <xf numFmtId="3" fontId="34" fillId="0" borderId="19" xfId="0" applyNumberFormat="1" applyFont="1" applyFill="1" applyBorder="1" applyAlignment="1">
      <alignment horizontal="center" vertical="center"/>
    </xf>
    <xf numFmtId="3" fontId="34" fillId="0" borderId="21" xfId="0" applyNumberFormat="1" applyFont="1" applyFill="1" applyBorder="1" applyAlignment="1">
      <alignment horizontal="center" vertical="center"/>
    </xf>
    <xf numFmtId="3" fontId="19" fillId="0" borderId="0" xfId="0" applyNumberFormat="1" applyFont="1" applyFill="1"/>
    <xf numFmtId="3" fontId="9" fillId="0" borderId="1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53" xfId="0" applyNumberFormat="1" applyFont="1" applyFill="1" applyBorder="1" applyAlignment="1">
      <alignment horizontal="center"/>
    </xf>
    <xf numFmtId="3" fontId="9" fillId="0" borderId="54" xfId="0" applyNumberFormat="1" applyFont="1" applyFill="1" applyBorder="1" applyAlignment="1">
      <alignment horizontal="center"/>
    </xf>
    <xf numFmtId="3" fontId="9" fillId="0" borderId="74" xfId="0" applyNumberFormat="1" applyFont="1" applyFill="1" applyBorder="1" applyAlignment="1">
      <alignment horizontal="center"/>
    </xf>
    <xf numFmtId="3" fontId="34" fillId="0" borderId="19" xfId="0" applyNumberFormat="1" applyFont="1" applyFill="1" applyBorder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26" xfId="0" applyNumberFormat="1" applyFont="1" applyFill="1" applyBorder="1" applyAlignment="1">
      <alignment horizontal="center"/>
    </xf>
    <xf numFmtId="0" fontId="19" fillId="0" borderId="23" xfId="0" applyNumberFormat="1" applyFont="1" applyFill="1" applyBorder="1" applyAlignment="1">
      <alignment horizont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49" xfId="1" applyFont="1" applyFill="1" applyBorder="1" applyAlignment="1">
      <alignment horizontal="center" vertical="center"/>
    </xf>
    <xf numFmtId="0" fontId="6" fillId="0" borderId="41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 vertical="center"/>
    </xf>
    <xf numFmtId="0" fontId="6" fillId="0" borderId="44" xfId="0" applyFont="1" applyBorder="1" applyAlignment="1" applyProtection="1">
      <alignment horizontal="left" vertical="center"/>
    </xf>
    <xf numFmtId="0" fontId="0" fillId="3" borderId="0" xfId="0" applyNumberFormat="1" applyFill="1"/>
    <xf numFmtId="0" fontId="3" fillId="4" borderId="3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4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/>
    </xf>
    <xf numFmtId="0" fontId="3" fillId="4" borderId="48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 vertical="center"/>
    </xf>
    <xf numFmtId="0" fontId="13" fillId="4" borderId="64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31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3" fillId="4" borderId="83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76" xfId="1" applyFont="1" applyFill="1" applyBorder="1" applyAlignment="1">
      <alignment horizontal="center" vertical="center"/>
    </xf>
    <xf numFmtId="0" fontId="13" fillId="4" borderId="78" xfId="1" applyFont="1" applyFill="1" applyBorder="1" applyAlignment="1">
      <alignment horizontal="center" vertical="center"/>
    </xf>
    <xf numFmtId="0" fontId="13" fillId="4" borderId="39" xfId="1" applyFont="1" applyFill="1" applyBorder="1" applyAlignment="1">
      <alignment horizontal="center" vertical="center" wrapText="1"/>
    </xf>
    <xf numFmtId="0" fontId="3" fillId="4" borderId="45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49" xfId="1" applyFont="1" applyFill="1" applyBorder="1" applyAlignment="1">
      <alignment horizontal="center" vertical="center"/>
    </xf>
    <xf numFmtId="0" fontId="4" fillId="4" borderId="34" xfId="1" applyFont="1" applyFill="1" applyBorder="1" applyAlignment="1">
      <alignment horizontal="center" vertical="center"/>
    </xf>
    <xf numFmtId="0" fontId="13" fillId="4" borderId="56" xfId="1" applyFont="1" applyFill="1" applyBorder="1" applyAlignment="1">
      <alignment horizontal="center" wrapText="1"/>
    </xf>
    <xf numFmtId="0" fontId="13" fillId="4" borderId="57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80" xfId="1" applyFont="1" applyFill="1" applyBorder="1" applyAlignment="1">
      <alignment horizontal="center" wrapText="1"/>
    </xf>
    <xf numFmtId="0" fontId="4" fillId="4" borderId="81" xfId="1" applyFont="1" applyFill="1" applyBorder="1" applyAlignment="1">
      <alignment horizontal="center" wrapText="1"/>
    </xf>
    <xf numFmtId="0" fontId="4" fillId="4" borderId="64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13" fillId="4" borderId="48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3" fillId="4" borderId="45" xfId="1" applyFont="1" applyFill="1" applyBorder="1" applyAlignment="1" applyProtection="1">
      <alignment horizontal="center" vertical="center"/>
    </xf>
    <xf numFmtId="0" fontId="4" fillId="4" borderId="79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>
      <alignment horizontal="justify" vertical="top" wrapText="1"/>
    </xf>
    <xf numFmtId="0" fontId="0" fillId="3" borderId="0" xfId="0" applyNumberFormat="1" applyFill="1" applyAlignment="1">
      <alignment horizontal="justify" vertical="top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3" fillId="4" borderId="38" xfId="1" applyFont="1" applyFill="1" applyBorder="1" applyAlignment="1" applyProtection="1">
      <alignment horizontal="center" vertical="center" wrapText="1"/>
    </xf>
    <xf numFmtId="0" fontId="13" fillId="4" borderId="39" xfId="1" applyFont="1" applyFill="1" applyBorder="1" applyAlignment="1" applyProtection="1">
      <alignment horizontal="center" vertical="center" wrapText="1"/>
    </xf>
    <xf numFmtId="0" fontId="13" fillId="4" borderId="37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 applyAlignment="1"/>
    <xf numFmtId="0" fontId="0" fillId="0" borderId="3" xfId="0" applyBorder="1" applyAlignment="1">
      <alignment horizontal="center" vertical="center"/>
    </xf>
  </cellXfs>
  <cellStyles count="25">
    <cellStyle name="Акцент1" xfId="1" builtinId="29"/>
    <cellStyle name="Обычный" xfId="0" builtinId="0"/>
    <cellStyle name="Обычный 2" xfId="5"/>
    <cellStyle name="Обычный 2 2" xfId="12"/>
    <cellStyle name="Обычный 2 3" xfId="19"/>
    <cellStyle name="Обычный 2 3 2" xfId="22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Процентный 2" xfId="20"/>
    <cellStyle name="Процентный 2 2" xfId="23"/>
    <cellStyle name="Финансовый 2" xfId="10"/>
    <cellStyle name="Финансовый 3" xfId="21"/>
    <cellStyle name="Финансовый 3 2" xfId="24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R/DKU/OAK/SCM/IR/IR%20&#1084;&#1072;&#1090;&#1077;&#1088;&#1080;&#1072;&#1083;&#1099;/2023/&#1087;&#1088;&#1086;&#1080;&#1079;&#1074;&#1086;&#1076;&#1089;&#1090;&#1074;&#1086;/2.%20&#1086;&#1090;&#1074;&#1077;&#1090;&#1099;%20&#1080;&#1089;&#1087;&#1086;&#1083;&#1085;&#1080;&#1090;&#1077;&#1083;&#1077;&#1081;/&#1055;&#1088;&#1086;&#1080;&#1079;&#1074;&#1086;&#1076;&#1089;&#1090;&#1074;&#1086;%20&#1080;%20&#1088;&#1072;&#1089;&#1093;&#1086;&#1076;%20&#1090;&#1086;&#1087;&#1083;&#1080;&#1074;&#1072;%20&#1058;&#1043;&#1050;-1%20&#1087;&#1086;&#1089;&#1090;&#1072;&#1085;&#1094;&#1080;&#1086;&#1085;&#1085;&#108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2 месяца"/>
      <sheetName val="март"/>
      <sheetName val="1 квартал"/>
    </sheetNames>
    <sheetDataSet>
      <sheetData sheetId="0">
        <row r="95">
          <cell r="B95">
            <v>109701.85799999999</v>
          </cell>
        </row>
        <row r="100">
          <cell r="B100">
            <v>100483.825</v>
          </cell>
        </row>
      </sheetData>
      <sheetData sheetId="1">
        <row r="40">
          <cell r="B40">
            <v>28518.621999999999</v>
          </cell>
        </row>
        <row r="44">
          <cell r="B44">
            <v>82383.331000000006</v>
          </cell>
        </row>
        <row r="55">
          <cell r="B55">
            <v>18497.115000000002</v>
          </cell>
        </row>
        <row r="95">
          <cell r="B95">
            <v>125200.038</v>
          </cell>
        </row>
        <row r="100">
          <cell r="B100">
            <v>99376.994000000006</v>
          </cell>
        </row>
      </sheetData>
      <sheetData sheetId="2"/>
      <sheetData sheetId="3">
        <row r="40">
          <cell r="B40">
            <v>36447.22</v>
          </cell>
        </row>
        <row r="44">
          <cell r="B44">
            <v>98936.202000000005</v>
          </cell>
        </row>
        <row r="95">
          <cell r="B95">
            <v>135966.59899999999</v>
          </cell>
        </row>
        <row r="100">
          <cell r="B100">
            <v>92706.797999999995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ColWidth="9.140625" defaultRowHeight="15" x14ac:dyDescent="0.25"/>
  <cols>
    <col min="1" max="1" width="50.85546875" style="41" bestFit="1" customWidth="1"/>
    <col min="2" max="2" width="12.5703125" style="41" customWidth="1"/>
    <col min="3" max="3" width="12.85546875" style="41" customWidth="1"/>
    <col min="4" max="4" width="12.7109375" style="41" customWidth="1"/>
    <col min="5" max="5" width="13" style="41" customWidth="1"/>
    <col min="6" max="6" width="12.85546875" style="41" customWidth="1"/>
    <col min="7" max="7" width="11.85546875" style="41" customWidth="1"/>
    <col min="8" max="8" width="12.7109375" style="41" customWidth="1"/>
    <col min="9" max="9" width="12.140625" style="41" customWidth="1"/>
    <col min="10" max="10" width="12.7109375" style="41" customWidth="1"/>
    <col min="11" max="11" width="13.5703125" style="41" customWidth="1"/>
    <col min="12" max="12" width="11.85546875" style="41" customWidth="1"/>
    <col min="13" max="13" width="11.42578125" style="41" customWidth="1"/>
    <col min="14" max="14" width="11.7109375" style="41" customWidth="1"/>
    <col min="15" max="15" width="12.85546875" style="41" customWidth="1"/>
    <col min="16" max="29" width="15.28515625" style="41" customWidth="1"/>
    <col min="30" max="30" width="9" style="41" customWidth="1"/>
    <col min="31" max="16384" width="9.140625" style="41"/>
  </cols>
  <sheetData>
    <row r="1" spans="1:29" ht="21" x14ac:dyDescent="0.25">
      <c r="A1" s="387" t="s">
        <v>0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277"/>
      <c r="Q1" s="277"/>
      <c r="R1" s="277"/>
      <c r="S1" s="277"/>
      <c r="T1" s="284"/>
      <c r="U1" s="284"/>
      <c r="V1" s="284"/>
      <c r="W1" s="284"/>
      <c r="X1" s="277"/>
      <c r="Y1" s="378"/>
      <c r="Z1" s="378"/>
      <c r="AA1" s="378"/>
      <c r="AB1" s="378"/>
      <c r="AC1" s="378"/>
    </row>
    <row r="2" spans="1:29" ht="21" x14ac:dyDescent="0.25">
      <c r="A2" s="389"/>
      <c r="B2" s="391">
        <v>2022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91">
        <v>2023</v>
      </c>
      <c r="Q2" s="386"/>
      <c r="R2" s="386"/>
      <c r="S2" s="386"/>
      <c r="T2" s="386"/>
      <c r="U2" s="386"/>
      <c r="V2" s="386"/>
      <c r="W2" s="386"/>
      <c r="X2" s="386"/>
      <c r="Y2" s="377"/>
      <c r="Z2" s="377"/>
      <c r="AA2" s="377"/>
      <c r="AB2" s="377"/>
      <c r="AC2" s="377"/>
    </row>
    <row r="3" spans="1:29" ht="15.75" x14ac:dyDescent="0.25">
      <c r="A3" s="390"/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7" t="s">
        <v>6</v>
      </c>
      <c r="H3" s="47" t="s">
        <v>7</v>
      </c>
      <c r="I3" s="46" t="s">
        <v>8</v>
      </c>
      <c r="J3" s="46" t="s">
        <v>9</v>
      </c>
      <c r="K3" s="46" t="s">
        <v>10</v>
      </c>
      <c r="L3" s="46" t="s">
        <v>11</v>
      </c>
      <c r="M3" s="46" t="s">
        <v>12</v>
      </c>
      <c r="N3" s="46" t="s">
        <v>13</v>
      </c>
      <c r="O3" s="46" t="s">
        <v>14</v>
      </c>
      <c r="P3" s="294" t="s">
        <v>1</v>
      </c>
      <c r="Q3" s="283" t="s">
        <v>2</v>
      </c>
      <c r="R3" s="283" t="s">
        <v>3</v>
      </c>
      <c r="S3" s="291" t="s">
        <v>4</v>
      </c>
      <c r="T3" s="294" t="s">
        <v>5</v>
      </c>
      <c r="U3" s="283" t="s">
        <v>6</v>
      </c>
      <c r="V3" s="283" t="s">
        <v>7</v>
      </c>
      <c r="W3" s="291" t="s">
        <v>8</v>
      </c>
      <c r="X3" s="283" t="s">
        <v>9</v>
      </c>
      <c r="Y3" s="283" t="s">
        <v>10</v>
      </c>
      <c r="Z3" s="283" t="s">
        <v>11</v>
      </c>
      <c r="AA3" s="283" t="s">
        <v>12</v>
      </c>
      <c r="AB3" s="283" t="s">
        <v>13</v>
      </c>
      <c r="AC3" s="46" t="s">
        <v>14</v>
      </c>
    </row>
    <row r="4" spans="1:29" ht="18.75" x14ac:dyDescent="0.25">
      <c r="A4" s="27" t="s">
        <v>15</v>
      </c>
      <c r="B4" s="28"/>
      <c r="C4" s="29"/>
      <c r="D4" s="29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</row>
    <row r="5" spans="1:29" ht="15.75" x14ac:dyDescent="0.25">
      <c r="A5" s="8" t="s">
        <v>16</v>
      </c>
      <c r="B5" s="173">
        <v>80057.694000000003</v>
      </c>
      <c r="C5" s="169">
        <v>73308.509000000005</v>
      </c>
      <c r="D5" s="169">
        <v>79272.042000000001</v>
      </c>
      <c r="E5" s="22">
        <f t="shared" ref="E5:E15" si="0">SUM(B5:D5)</f>
        <v>232638.245</v>
      </c>
      <c r="F5" s="16">
        <v>65778.804999999993</v>
      </c>
      <c r="G5" s="16">
        <v>55440.188000000002</v>
      </c>
      <c r="H5" s="16">
        <v>0</v>
      </c>
      <c r="I5" s="22">
        <f t="shared" ref="I5:I15" si="1">SUM(F5:H5)</f>
        <v>121218.99299999999</v>
      </c>
      <c r="J5" s="22">
        <f t="shared" ref="J5:J15" si="2">E5+I5</f>
        <v>353857.23800000001</v>
      </c>
      <c r="K5" s="271">
        <v>360.80099999999999</v>
      </c>
      <c r="L5" s="16">
        <v>3444.076</v>
      </c>
      <c r="M5" s="16">
        <v>27878.184000000001</v>
      </c>
      <c r="N5" s="22">
        <f t="shared" ref="N5:N8" si="3">SUM(K5:M5)</f>
        <v>31683.061000000002</v>
      </c>
      <c r="O5" s="22">
        <f t="shared" ref="O5:O15" si="4">J5+N5</f>
        <v>385540.299</v>
      </c>
      <c r="P5" s="16">
        <v>83528.168000000005</v>
      </c>
      <c r="Q5" s="16">
        <v>78762.785000000003</v>
      </c>
      <c r="R5" s="16">
        <v>83152.023000000001</v>
      </c>
      <c r="S5" s="22">
        <f>SUM(P5:R5)</f>
        <v>245442.97600000002</v>
      </c>
      <c r="T5" s="16">
        <v>74774.259000000005</v>
      </c>
      <c r="U5" s="16">
        <v>31889.323</v>
      </c>
      <c r="V5" s="16">
        <v>11144.156000000001</v>
      </c>
      <c r="W5" s="22">
        <f>SUM(T5:V5)</f>
        <v>117807.73800000001</v>
      </c>
      <c r="X5" s="22">
        <f>S5+W5</f>
        <v>363250.71400000004</v>
      </c>
      <c r="Y5" s="16">
        <v>50.829000000000001</v>
      </c>
      <c r="Z5" s="16">
        <v>7663.1220000000003</v>
      </c>
      <c r="AA5" s="16">
        <v>43073.786</v>
      </c>
      <c r="AB5" s="22">
        <f t="shared" ref="AB5:AB15" si="5">SUM(Y5:AA5)</f>
        <v>50787.737000000001</v>
      </c>
      <c r="AC5" s="22">
        <f>X5+AB5</f>
        <v>414038.45100000006</v>
      </c>
    </row>
    <row r="6" spans="1:29" ht="15.75" x14ac:dyDescent="0.25">
      <c r="A6" s="9" t="s">
        <v>17</v>
      </c>
      <c r="B6" s="174">
        <v>440300.84299999999</v>
      </c>
      <c r="C6" s="170">
        <v>314312.875</v>
      </c>
      <c r="D6" s="170">
        <v>409448.37199999997</v>
      </c>
      <c r="E6" s="23">
        <f t="shared" si="0"/>
        <v>1164062.0899999999</v>
      </c>
      <c r="F6" s="18">
        <v>336206.91800000001</v>
      </c>
      <c r="G6" s="19">
        <v>263883.69</v>
      </c>
      <c r="H6" s="18">
        <v>0</v>
      </c>
      <c r="I6" s="23">
        <f t="shared" si="1"/>
        <v>600090.60800000001</v>
      </c>
      <c r="J6" s="23">
        <f t="shared" si="2"/>
        <v>1764152.6979999999</v>
      </c>
      <c r="K6" s="272">
        <v>288.13099999999997</v>
      </c>
      <c r="L6" s="19">
        <v>622.07799999999997</v>
      </c>
      <c r="M6" s="18">
        <v>192130.80100000001</v>
      </c>
      <c r="N6" s="23">
        <f t="shared" si="3"/>
        <v>193041.01</v>
      </c>
      <c r="O6" s="23">
        <f t="shared" si="4"/>
        <v>1957193.7079999999</v>
      </c>
      <c r="P6" s="18">
        <v>399411.59</v>
      </c>
      <c r="Q6" s="18">
        <v>368812.44099999999</v>
      </c>
      <c r="R6" s="18">
        <v>402509.158</v>
      </c>
      <c r="S6" s="23">
        <f>SUM(P6:R6)</f>
        <v>1170733.189</v>
      </c>
      <c r="T6" s="18">
        <v>254909.56099999999</v>
      </c>
      <c r="U6" s="18">
        <v>155796.66800000001</v>
      </c>
      <c r="V6" s="18">
        <v>17802.099999999999</v>
      </c>
      <c r="W6" s="23">
        <f>SUM(T6:V6)</f>
        <v>428508.32899999997</v>
      </c>
      <c r="X6" s="23">
        <f t="shared" ref="X6:X15" si="6">S6+W6</f>
        <v>1599241.5179999999</v>
      </c>
      <c r="Y6" s="18">
        <v>0</v>
      </c>
      <c r="Z6" s="18">
        <v>120595.86</v>
      </c>
      <c r="AA6" s="18">
        <v>151449.103</v>
      </c>
      <c r="AB6" s="23">
        <f t="shared" si="5"/>
        <v>272044.96299999999</v>
      </c>
      <c r="AC6" s="23">
        <f t="shared" ref="AC6:AC15" si="7">X6+AB6</f>
        <v>1871286.4809999999</v>
      </c>
    </row>
    <row r="7" spans="1:29" ht="15.75" x14ac:dyDescent="0.25">
      <c r="A7" s="9" t="s">
        <v>18</v>
      </c>
      <c r="B7" s="174">
        <v>87449.796000000002</v>
      </c>
      <c r="C7" s="170">
        <v>82752.798999999999</v>
      </c>
      <c r="D7" s="170">
        <v>87450.129000000001</v>
      </c>
      <c r="E7" s="23">
        <f t="shared" si="0"/>
        <v>257652.72399999999</v>
      </c>
      <c r="F7" s="18">
        <v>81616.644</v>
      </c>
      <c r="G7" s="18">
        <v>54090.182999999997</v>
      </c>
      <c r="H7" s="18">
        <v>21616.272000000001</v>
      </c>
      <c r="I7" s="23">
        <f t="shared" si="1"/>
        <v>157323.09899999999</v>
      </c>
      <c r="J7" s="23">
        <f t="shared" si="2"/>
        <v>414975.82299999997</v>
      </c>
      <c r="K7" s="18">
        <v>14137</v>
      </c>
      <c r="L7" s="18">
        <v>19436.041000000001</v>
      </c>
      <c r="M7" s="18">
        <v>47026.338000000003</v>
      </c>
      <c r="N7" s="23">
        <f t="shared" si="3"/>
        <v>80599.379000000001</v>
      </c>
      <c r="O7" s="23">
        <f t="shared" si="4"/>
        <v>495575.20199999999</v>
      </c>
      <c r="P7" s="18">
        <v>99515.076000000001</v>
      </c>
      <c r="Q7" s="18">
        <v>88545.553</v>
      </c>
      <c r="R7" s="18">
        <v>96173.347999999998</v>
      </c>
      <c r="S7" s="23">
        <f>SUM(P7:R7)</f>
        <v>284233.97700000001</v>
      </c>
      <c r="T7" s="18">
        <v>75513.337</v>
      </c>
      <c r="U7" s="18">
        <v>33731.678999999996</v>
      </c>
      <c r="V7" s="18">
        <v>28874.554</v>
      </c>
      <c r="W7" s="23">
        <f>SUM(T7:V7)</f>
        <v>138119.57</v>
      </c>
      <c r="X7" s="23">
        <f t="shared" si="6"/>
        <v>422353.54700000002</v>
      </c>
      <c r="Y7" s="18">
        <v>24726.335999999999</v>
      </c>
      <c r="Z7" s="18">
        <v>23582.916000000001</v>
      </c>
      <c r="AA7" s="18">
        <v>38357.097999999998</v>
      </c>
      <c r="AB7" s="23">
        <f t="shared" si="5"/>
        <v>86666.35</v>
      </c>
      <c r="AC7" s="23">
        <f t="shared" si="7"/>
        <v>509019.897</v>
      </c>
    </row>
    <row r="8" spans="1:29" ht="15.75" x14ac:dyDescent="0.25">
      <c r="A8" s="9" t="s">
        <v>19</v>
      </c>
      <c r="B8" s="174">
        <v>232368.603</v>
      </c>
      <c r="C8" s="170">
        <v>203981.204</v>
      </c>
      <c r="D8" s="170">
        <v>208487.223</v>
      </c>
      <c r="E8" s="23">
        <f t="shared" si="0"/>
        <v>644837.03</v>
      </c>
      <c r="F8" s="18">
        <v>206167.92800000001</v>
      </c>
      <c r="G8" s="18">
        <v>161590.94699999999</v>
      </c>
      <c r="H8" s="18">
        <v>52891.442999999999</v>
      </c>
      <c r="I8" s="23">
        <f t="shared" si="1"/>
        <v>420650.31799999997</v>
      </c>
      <c r="J8" s="23">
        <f t="shared" si="2"/>
        <v>1065487.348</v>
      </c>
      <c r="K8" s="18">
        <v>89125</v>
      </c>
      <c r="L8" s="18">
        <v>48082.648000000001</v>
      </c>
      <c r="M8" s="18">
        <v>91596.402000000002</v>
      </c>
      <c r="N8" s="23">
        <f t="shared" si="3"/>
        <v>228804.05</v>
      </c>
      <c r="O8" s="23">
        <f t="shared" si="4"/>
        <v>1294291.398</v>
      </c>
      <c r="P8" s="18">
        <v>219469.82500000001</v>
      </c>
      <c r="Q8" s="18">
        <v>218825.57800000001</v>
      </c>
      <c r="R8" s="18">
        <v>226717.22099999999</v>
      </c>
      <c r="S8" s="23">
        <f>SUM(P8:R8)</f>
        <v>665012.62400000007</v>
      </c>
      <c r="T8" s="18">
        <v>200175.25099999999</v>
      </c>
      <c r="U8" s="18">
        <v>139072.36300000001</v>
      </c>
      <c r="V8" s="18">
        <v>40476.887000000002</v>
      </c>
      <c r="W8" s="23">
        <f>SUM(T8:V8)</f>
        <v>379724.50099999999</v>
      </c>
      <c r="X8" s="23">
        <f t="shared" si="6"/>
        <v>1044737.125</v>
      </c>
      <c r="Y8" s="18">
        <v>3795.99</v>
      </c>
      <c r="Z8" s="18">
        <v>32244.616999999998</v>
      </c>
      <c r="AA8" s="18">
        <v>99166.633000000002</v>
      </c>
      <c r="AB8" s="23">
        <f t="shared" si="5"/>
        <v>135207.24</v>
      </c>
      <c r="AC8" s="23">
        <f t="shared" si="7"/>
        <v>1179944.365</v>
      </c>
    </row>
    <row r="9" spans="1:29" ht="15.75" x14ac:dyDescent="0.25">
      <c r="A9" s="9" t="s">
        <v>20</v>
      </c>
      <c r="B9" s="174">
        <v>93787.411999999997</v>
      </c>
      <c r="C9" s="170">
        <v>157455.47500000001</v>
      </c>
      <c r="D9" s="170">
        <v>166814.07199999999</v>
      </c>
      <c r="E9" s="23">
        <f t="shared" si="0"/>
        <v>418056.95899999997</v>
      </c>
      <c r="F9" s="18">
        <v>132291.70199999999</v>
      </c>
      <c r="G9" s="18">
        <v>68801.279999999999</v>
      </c>
      <c r="H9" s="18">
        <v>27034.682000000001</v>
      </c>
      <c r="I9" s="23">
        <f>SUM(F9:H9)</f>
        <v>228127.66399999999</v>
      </c>
      <c r="J9" s="23">
        <f t="shared" si="2"/>
        <v>646184.62299999991</v>
      </c>
      <c r="K9" s="18">
        <v>35563</v>
      </c>
      <c r="L9" s="18">
        <v>32868.737999999998</v>
      </c>
      <c r="M9" s="18">
        <v>48989.784</v>
      </c>
      <c r="N9" s="23">
        <f>SUM(K9:M9)</f>
        <v>117421.522</v>
      </c>
      <c r="O9" s="23">
        <f t="shared" si="4"/>
        <v>763606.1449999999</v>
      </c>
      <c r="P9" s="18">
        <v>144584.68799999999</v>
      </c>
      <c r="Q9" s="18">
        <v>123457.88</v>
      </c>
      <c r="R9" s="18">
        <v>110946.842</v>
      </c>
      <c r="S9" s="23">
        <f>SUM(P9:R9)</f>
        <v>378989.41</v>
      </c>
      <c r="T9" s="18">
        <v>112764.61900000001</v>
      </c>
      <c r="U9" s="18">
        <v>69953.508000000002</v>
      </c>
      <c r="V9" s="18">
        <v>55204.243999999999</v>
      </c>
      <c r="W9" s="23">
        <f>SUM(T9:V9)</f>
        <v>237922.37100000001</v>
      </c>
      <c r="X9" s="23">
        <f t="shared" si="6"/>
        <v>616911.78099999996</v>
      </c>
      <c r="Y9" s="18">
        <v>34958.165000000001</v>
      </c>
      <c r="Z9" s="18">
        <v>47872.279000000002</v>
      </c>
      <c r="AA9" s="18">
        <v>80206.566000000006</v>
      </c>
      <c r="AB9" s="23">
        <f t="shared" si="5"/>
        <v>163037.01</v>
      </c>
      <c r="AC9" s="23">
        <f t="shared" si="7"/>
        <v>779948.79099999997</v>
      </c>
    </row>
    <row r="10" spans="1:29" ht="15.75" x14ac:dyDescent="0.25">
      <c r="A10" s="9" t="s">
        <v>21</v>
      </c>
      <c r="B10" s="174">
        <v>120820.164</v>
      </c>
      <c r="C10" s="170">
        <v>105989.75599999999</v>
      </c>
      <c r="D10" s="170">
        <v>120148.476</v>
      </c>
      <c r="E10" s="23">
        <f t="shared" si="0"/>
        <v>346958.39599999995</v>
      </c>
      <c r="F10" s="18">
        <v>86584.224000000002</v>
      </c>
      <c r="G10" s="18">
        <v>63590.733</v>
      </c>
      <c r="H10" s="18">
        <v>24084.25</v>
      </c>
      <c r="I10" s="23">
        <f t="shared" si="1"/>
        <v>174259.20699999999</v>
      </c>
      <c r="J10" s="23">
        <f t="shared" si="2"/>
        <v>521217.60299999994</v>
      </c>
      <c r="K10" s="18">
        <v>7221</v>
      </c>
      <c r="L10" s="18">
        <v>10194.859</v>
      </c>
      <c r="M10" s="18">
        <v>47370.607000000004</v>
      </c>
      <c r="N10" s="23">
        <f t="shared" ref="N10:N15" si="8">SUM(K10:M10)</f>
        <v>64786.466</v>
      </c>
      <c r="O10" s="23">
        <f t="shared" si="4"/>
        <v>586004.0689999999</v>
      </c>
      <c r="P10" s="18">
        <v>82444.103000000003</v>
      </c>
      <c r="Q10" s="18">
        <v>81075.744000000006</v>
      </c>
      <c r="R10" s="18">
        <v>80247.12</v>
      </c>
      <c r="S10" s="23">
        <f t="shared" ref="S10:S15" si="9">SUM(P10:R10)</f>
        <v>243766.967</v>
      </c>
      <c r="T10" s="18">
        <v>56345.502999999997</v>
      </c>
      <c r="U10" s="18">
        <v>54447.281999999999</v>
      </c>
      <c r="V10" s="18">
        <v>10537.183000000001</v>
      </c>
      <c r="W10" s="23">
        <f t="shared" ref="W10:W15" si="10">SUM(T10:V10)</f>
        <v>121329.96800000001</v>
      </c>
      <c r="X10" s="23">
        <f t="shared" si="6"/>
        <v>365096.935</v>
      </c>
      <c r="Y10" s="18">
        <v>5844.2690000000002</v>
      </c>
      <c r="Z10" s="18">
        <v>40641.650999999998</v>
      </c>
      <c r="AA10" s="18">
        <v>53062.769</v>
      </c>
      <c r="AB10" s="23">
        <f t="shared" si="5"/>
        <v>99548.688999999998</v>
      </c>
      <c r="AC10" s="23">
        <f t="shared" si="7"/>
        <v>464645.62400000001</v>
      </c>
    </row>
    <row r="11" spans="1:29" ht="15.75" x14ac:dyDescent="0.25">
      <c r="A11" s="9" t="s">
        <v>22</v>
      </c>
      <c r="B11" s="174">
        <v>285731.967</v>
      </c>
      <c r="C11" s="170">
        <v>235327.76</v>
      </c>
      <c r="D11" s="170">
        <v>272072.28000000003</v>
      </c>
      <c r="E11" s="23">
        <f t="shared" si="0"/>
        <v>793132.00699999998</v>
      </c>
      <c r="F11" s="18">
        <v>209015.04000000001</v>
      </c>
      <c r="G11" s="18">
        <v>155044.92000000001</v>
      </c>
      <c r="H11" s="18">
        <v>88964.56</v>
      </c>
      <c r="I11" s="23">
        <f t="shared" si="1"/>
        <v>453024.52</v>
      </c>
      <c r="J11" s="23">
        <f t="shared" si="2"/>
        <v>1246156.527</v>
      </c>
      <c r="K11" s="18">
        <v>32628</v>
      </c>
      <c r="L11" s="18">
        <v>42576.04</v>
      </c>
      <c r="M11" s="18">
        <v>100955.96</v>
      </c>
      <c r="N11" s="23">
        <f t="shared" si="8"/>
        <v>176160</v>
      </c>
      <c r="O11" s="23">
        <f t="shared" si="4"/>
        <v>1422316.527</v>
      </c>
      <c r="P11" s="18">
        <v>245318.74</v>
      </c>
      <c r="Q11" s="18">
        <v>239684.92</v>
      </c>
      <c r="R11" s="18">
        <v>247267.76</v>
      </c>
      <c r="S11" s="23">
        <f t="shared" si="9"/>
        <v>732271.42</v>
      </c>
      <c r="T11" s="18">
        <v>182262.76</v>
      </c>
      <c r="U11" s="18">
        <v>132530.28</v>
      </c>
      <c r="V11" s="18">
        <v>78096.44</v>
      </c>
      <c r="W11" s="23">
        <f t="shared" si="10"/>
        <v>392889.48000000004</v>
      </c>
      <c r="X11" s="23">
        <f t="shared" si="6"/>
        <v>1125160.9000000001</v>
      </c>
      <c r="Y11" s="18">
        <v>39345.64</v>
      </c>
      <c r="Z11" s="18">
        <v>47137.2</v>
      </c>
      <c r="AA11" s="18">
        <v>78008.639999999999</v>
      </c>
      <c r="AB11" s="23">
        <f t="shared" si="5"/>
        <v>164491.47999999998</v>
      </c>
      <c r="AC11" s="23">
        <f t="shared" si="7"/>
        <v>1289652.3800000001</v>
      </c>
    </row>
    <row r="12" spans="1:29" ht="15.75" x14ac:dyDescent="0.25">
      <c r="A12" s="9" t="s">
        <v>23</v>
      </c>
      <c r="B12" s="174">
        <v>656070.54700000002</v>
      </c>
      <c r="C12" s="170">
        <v>552764.48499999999</v>
      </c>
      <c r="D12" s="170">
        <v>522260.95500000002</v>
      </c>
      <c r="E12" s="23">
        <f t="shared" si="0"/>
        <v>1731095.9870000002</v>
      </c>
      <c r="F12" s="18">
        <v>430299.55900000001</v>
      </c>
      <c r="G12" s="18">
        <v>316565.88500000001</v>
      </c>
      <c r="H12" s="18">
        <v>211803.68299999999</v>
      </c>
      <c r="I12" s="23">
        <f t="shared" si="1"/>
        <v>958669.12699999998</v>
      </c>
      <c r="J12" s="23">
        <f t="shared" si="2"/>
        <v>2689765.1140000001</v>
      </c>
      <c r="K12" s="18">
        <v>180034</v>
      </c>
      <c r="L12" s="18">
        <v>211814.54</v>
      </c>
      <c r="M12" s="18">
        <v>290771.261</v>
      </c>
      <c r="N12" s="23">
        <f t="shared" si="8"/>
        <v>682619.80099999998</v>
      </c>
      <c r="O12" s="23">
        <f t="shared" si="4"/>
        <v>3372384.915</v>
      </c>
      <c r="P12" s="18">
        <v>607924.65899999999</v>
      </c>
      <c r="Q12" s="18">
        <v>561701.78099999996</v>
      </c>
      <c r="R12" s="18">
        <v>591766.05200000003</v>
      </c>
      <c r="S12" s="23">
        <f t="shared" si="9"/>
        <v>1761392.4920000001</v>
      </c>
      <c r="T12" s="18">
        <v>382792.74900000001</v>
      </c>
      <c r="U12" s="18">
        <v>376640.31599999999</v>
      </c>
      <c r="V12" s="18">
        <v>173625.73800000001</v>
      </c>
      <c r="W12" s="23">
        <f t="shared" si="10"/>
        <v>933058.80299999996</v>
      </c>
      <c r="X12" s="23">
        <f t="shared" si="6"/>
        <v>2694451.2949999999</v>
      </c>
      <c r="Y12" s="18">
        <v>245509.614</v>
      </c>
      <c r="Z12" s="18">
        <v>365684.78</v>
      </c>
      <c r="AA12" s="18">
        <v>251711.761</v>
      </c>
      <c r="AB12" s="23">
        <f t="shared" si="5"/>
        <v>862906.15500000003</v>
      </c>
      <c r="AC12" s="23">
        <f t="shared" si="7"/>
        <v>3557357.45</v>
      </c>
    </row>
    <row r="13" spans="1:29" ht="15.75" x14ac:dyDescent="0.25">
      <c r="A13" s="9" t="s">
        <v>24</v>
      </c>
      <c r="B13" s="174">
        <v>47281.235999999997</v>
      </c>
      <c r="C13" s="170">
        <v>47726.607000000004</v>
      </c>
      <c r="D13" s="170">
        <v>59501.828999999998</v>
      </c>
      <c r="E13" s="23">
        <f t="shared" si="0"/>
        <v>154509.67199999999</v>
      </c>
      <c r="F13" s="18">
        <v>79461.657000000007</v>
      </c>
      <c r="G13" s="18">
        <v>72369.990000000005</v>
      </c>
      <c r="H13" s="18">
        <v>59331.08</v>
      </c>
      <c r="I13" s="23">
        <f t="shared" si="1"/>
        <v>211162.72700000001</v>
      </c>
      <c r="J13" s="23">
        <f t="shared" si="2"/>
        <v>365672.39899999998</v>
      </c>
      <c r="K13" s="18">
        <v>48851</v>
      </c>
      <c r="L13" s="18">
        <v>43317.161999999997</v>
      </c>
      <c r="M13" s="18">
        <v>39587.118000000002</v>
      </c>
      <c r="N13" s="23">
        <f t="shared" si="8"/>
        <v>131755.28</v>
      </c>
      <c r="O13" s="23">
        <f t="shared" si="4"/>
        <v>497427.679</v>
      </c>
      <c r="P13" s="18">
        <v>50473.491000000002</v>
      </c>
      <c r="Q13" s="18">
        <v>54000.33</v>
      </c>
      <c r="R13" s="18">
        <v>66964.212</v>
      </c>
      <c r="S13" s="23">
        <f t="shared" si="9"/>
        <v>171438.033</v>
      </c>
      <c r="T13" s="18">
        <v>88824.444000000003</v>
      </c>
      <c r="U13" s="18">
        <v>82598.051999999996</v>
      </c>
      <c r="V13" s="18">
        <v>59493.498</v>
      </c>
      <c r="W13" s="23">
        <f t="shared" si="10"/>
        <v>230915.99399999998</v>
      </c>
      <c r="X13" s="23">
        <f t="shared" si="6"/>
        <v>402354.027</v>
      </c>
      <c r="Y13" s="18">
        <v>49596.144</v>
      </c>
      <c r="Z13" s="18">
        <v>42685.587</v>
      </c>
      <c r="AA13" s="18">
        <v>40514.409</v>
      </c>
      <c r="AB13" s="23">
        <f t="shared" si="5"/>
        <v>132796.14000000001</v>
      </c>
      <c r="AC13" s="23">
        <f t="shared" si="7"/>
        <v>535150.16700000002</v>
      </c>
    </row>
    <row r="14" spans="1:29" ht="15.75" x14ac:dyDescent="0.25">
      <c r="A14" s="9" t="s">
        <v>25</v>
      </c>
      <c r="B14" s="174">
        <v>106849.496</v>
      </c>
      <c r="C14" s="170">
        <v>95964.06</v>
      </c>
      <c r="D14" s="170">
        <v>105974.273</v>
      </c>
      <c r="E14" s="23">
        <f t="shared" si="0"/>
        <v>308787.82899999997</v>
      </c>
      <c r="F14" s="18">
        <v>112816.125</v>
      </c>
      <c r="G14" s="18">
        <v>141530.995</v>
      </c>
      <c r="H14" s="18">
        <v>124721.929</v>
      </c>
      <c r="I14" s="23">
        <f t="shared" si="1"/>
        <v>379069.049</v>
      </c>
      <c r="J14" s="23">
        <f t="shared" si="2"/>
        <v>687856.87800000003</v>
      </c>
      <c r="K14" s="18">
        <v>130197</v>
      </c>
      <c r="L14" s="18">
        <v>124805.408</v>
      </c>
      <c r="M14" s="18">
        <v>109093.693</v>
      </c>
      <c r="N14" s="23">
        <f t="shared" si="8"/>
        <v>364096.10100000002</v>
      </c>
      <c r="O14" s="23">
        <f t="shared" si="4"/>
        <v>1051952.9790000001</v>
      </c>
      <c r="P14" s="18">
        <v>99514.183000000005</v>
      </c>
      <c r="Q14" s="18">
        <v>93770</v>
      </c>
      <c r="R14" s="18">
        <v>106547.072</v>
      </c>
      <c r="S14" s="23">
        <f t="shared" si="9"/>
        <v>299831.255</v>
      </c>
      <c r="T14" s="18">
        <v>102721.63</v>
      </c>
      <c r="U14" s="18">
        <v>115316.038</v>
      </c>
      <c r="V14" s="18">
        <v>117719.17600000001</v>
      </c>
      <c r="W14" s="23">
        <f t="shared" si="10"/>
        <v>335756.84400000004</v>
      </c>
      <c r="X14" s="23">
        <f t="shared" si="6"/>
        <v>635588.09900000005</v>
      </c>
      <c r="Y14" s="18">
        <v>128532.056</v>
      </c>
      <c r="Z14" s="18">
        <v>128866.175</v>
      </c>
      <c r="AA14" s="18">
        <v>124604.821</v>
      </c>
      <c r="AB14" s="23">
        <f t="shared" si="5"/>
        <v>382003.05200000003</v>
      </c>
      <c r="AC14" s="23">
        <f t="shared" si="7"/>
        <v>1017591.1510000001</v>
      </c>
    </row>
    <row r="15" spans="1:29" ht="16.5" thickBot="1" x14ac:dyDescent="0.3">
      <c r="A15" s="10" t="s">
        <v>26</v>
      </c>
      <c r="B15" s="174">
        <v>118674.66800000001</v>
      </c>
      <c r="C15" s="170">
        <v>107726.713</v>
      </c>
      <c r="D15" s="170">
        <v>126843.16899999999</v>
      </c>
      <c r="E15" s="23">
        <f t="shared" si="0"/>
        <v>353244.55</v>
      </c>
      <c r="F15" s="20">
        <v>129760.948</v>
      </c>
      <c r="G15" s="20">
        <v>160084.49799999999</v>
      </c>
      <c r="H15" s="18">
        <v>159953.59599999999</v>
      </c>
      <c r="I15" s="23">
        <f t="shared" si="1"/>
        <v>449799.04200000002</v>
      </c>
      <c r="J15" s="23">
        <f t="shared" si="2"/>
        <v>803043.59199999995</v>
      </c>
      <c r="K15" s="20">
        <v>144764.96100000001</v>
      </c>
      <c r="L15" s="20">
        <v>99228.652000000002</v>
      </c>
      <c r="M15" s="18">
        <v>70647.251000000004</v>
      </c>
      <c r="N15" s="23">
        <f t="shared" si="8"/>
        <v>314640.864</v>
      </c>
      <c r="O15" s="23">
        <f t="shared" si="4"/>
        <v>1117684.456</v>
      </c>
      <c r="P15" s="18">
        <v>111448.477</v>
      </c>
      <c r="Q15" s="18">
        <f>[1]февраль!$B$40+[1]февраль!$B$44</f>
        <v>110901.95300000001</v>
      </c>
      <c r="R15" s="18">
        <f>[1]март!$B$40+[1]март!$B$44</f>
        <v>135383.42200000002</v>
      </c>
      <c r="S15" s="23">
        <f t="shared" si="9"/>
        <v>357733.85200000001</v>
      </c>
      <c r="T15" s="18">
        <v>153420.06599999999</v>
      </c>
      <c r="U15" s="18">
        <v>154992.25700000001</v>
      </c>
      <c r="V15" s="18">
        <v>131873.41500000001</v>
      </c>
      <c r="W15" s="23">
        <f t="shared" si="10"/>
        <v>440285.73800000001</v>
      </c>
      <c r="X15" s="23">
        <f t="shared" si="6"/>
        <v>798019.59000000008</v>
      </c>
      <c r="Y15" s="18">
        <v>109078.072</v>
      </c>
      <c r="Z15" s="18">
        <v>84118.332999999999</v>
      </c>
      <c r="AA15" s="18">
        <v>101554.095</v>
      </c>
      <c r="AB15" s="23">
        <f t="shared" si="5"/>
        <v>294750.5</v>
      </c>
      <c r="AC15" s="23">
        <f t="shared" si="7"/>
        <v>1092770.0900000001</v>
      </c>
    </row>
    <row r="16" spans="1:29" ht="16.5" thickBot="1" x14ac:dyDescent="0.3">
      <c r="A16" s="11" t="s">
        <v>27</v>
      </c>
      <c r="B16" s="175">
        <f>SUM(B5:B15)</f>
        <v>2269392.426</v>
      </c>
      <c r="C16" s="21">
        <f>SUM(C5:C15)</f>
        <v>1977310.243</v>
      </c>
      <c r="D16" s="21">
        <f t="shared" ref="D16:G16" si="11">SUM(D5:D15)</f>
        <v>2158272.8200000003</v>
      </c>
      <c r="E16" s="24">
        <f>SUM(E5:E15)</f>
        <v>6404975.4889999991</v>
      </c>
      <c r="F16" s="21">
        <f t="shared" si="11"/>
        <v>1869999.55</v>
      </c>
      <c r="G16" s="21">
        <f t="shared" si="11"/>
        <v>1512993.3090000001</v>
      </c>
      <c r="H16" s="21">
        <f t="shared" ref="H16" si="12">SUM(H5:H15)</f>
        <v>770401.495</v>
      </c>
      <c r="I16" s="24">
        <f>SUM(I5:I15)</f>
        <v>4153394.3539999998</v>
      </c>
      <c r="J16" s="24">
        <f t="shared" ref="J16" si="13">SUM(J5:J15)</f>
        <v>10558369.843</v>
      </c>
      <c r="K16" s="21">
        <f>SUM(K5:K15)</f>
        <v>683169.89300000004</v>
      </c>
      <c r="L16" s="21">
        <f>SUM(L5:L15)</f>
        <v>636390.24200000009</v>
      </c>
      <c r="M16" s="21">
        <f>SUM(M5:M15)</f>
        <v>1066047.399</v>
      </c>
      <c r="N16" s="24">
        <f>SUM(N5:N15)</f>
        <v>2385607.534</v>
      </c>
      <c r="O16" s="24">
        <f t="shared" ref="O16" si="14">SUM(O5:O15)</f>
        <v>12943977.377</v>
      </c>
      <c r="P16" s="21">
        <f t="shared" ref="P16:V16" si="15">SUM(P5:P15)</f>
        <v>2143633</v>
      </c>
      <c r="Q16" s="21">
        <f t="shared" si="15"/>
        <v>2019538.9649999999</v>
      </c>
      <c r="R16" s="21">
        <f t="shared" si="15"/>
        <v>2147674.2300000004</v>
      </c>
      <c r="S16" s="24">
        <f t="shared" si="15"/>
        <v>6310846.1949999994</v>
      </c>
      <c r="T16" s="21">
        <f t="shared" si="15"/>
        <v>1684504.179</v>
      </c>
      <c r="U16" s="21">
        <f t="shared" si="15"/>
        <v>1346967.7660000001</v>
      </c>
      <c r="V16" s="21">
        <f t="shared" si="15"/>
        <v>724847.39100000006</v>
      </c>
      <c r="W16" s="24">
        <f>SUM(W5:W15)</f>
        <v>3756319.3360000001</v>
      </c>
      <c r="X16" s="24">
        <f>SUM(W16,S16)</f>
        <v>10067165.530999999</v>
      </c>
      <c r="Y16" s="21">
        <f t="shared" ref="Y16:AA16" si="16">SUM(Y5:Y15)</f>
        <v>641437.11499999999</v>
      </c>
      <c r="Z16" s="21">
        <f t="shared" si="16"/>
        <v>941092.52000000014</v>
      </c>
      <c r="AA16" s="21">
        <f t="shared" si="16"/>
        <v>1061709.6809999999</v>
      </c>
      <c r="AB16" s="24">
        <f>SUM(AB5:AB15)</f>
        <v>2644239.3160000001</v>
      </c>
      <c r="AC16" s="24">
        <f t="shared" ref="AC16" si="17">SUM(AC5:AC15)</f>
        <v>12711404.846999999</v>
      </c>
    </row>
    <row r="17" spans="1:29" ht="18.75" x14ac:dyDescent="0.25">
      <c r="A17" s="39" t="s">
        <v>28</v>
      </c>
      <c r="B17" s="176"/>
      <c r="C17" s="171"/>
      <c r="D17" s="171"/>
      <c r="E17" s="31"/>
      <c r="F17" s="32"/>
      <c r="G17" s="32"/>
      <c r="H17" s="32"/>
      <c r="I17" s="31"/>
      <c r="J17" s="32"/>
      <c r="K17" s="32"/>
      <c r="L17" s="32"/>
      <c r="M17" s="32"/>
      <c r="N17" s="32"/>
      <c r="O17" s="40"/>
      <c r="P17" s="32"/>
      <c r="Q17" s="32"/>
      <c r="R17" s="32"/>
      <c r="S17" s="32"/>
      <c r="T17" s="302"/>
      <c r="U17" s="302"/>
      <c r="V17" s="302"/>
      <c r="W17" s="302"/>
      <c r="X17" s="32"/>
      <c r="Y17" s="32"/>
      <c r="Z17" s="32"/>
      <c r="AA17" s="32"/>
      <c r="AB17" s="302"/>
      <c r="AC17" s="302"/>
    </row>
    <row r="18" spans="1:29" ht="15.75" x14ac:dyDescent="0.25">
      <c r="A18" s="8" t="s">
        <v>29</v>
      </c>
      <c r="B18" s="177">
        <v>163031.69099999999</v>
      </c>
      <c r="C18" s="16">
        <v>136957.89799999999</v>
      </c>
      <c r="D18" s="17">
        <v>140446.70199999999</v>
      </c>
      <c r="E18" s="22">
        <f>SUM(B18:D18)</f>
        <v>440436.29099999997</v>
      </c>
      <c r="F18" s="16">
        <v>105472.21</v>
      </c>
      <c r="G18" s="16">
        <v>89612.925000000003</v>
      </c>
      <c r="H18" s="17">
        <v>42001.572999999997</v>
      </c>
      <c r="I18" s="22">
        <f>SUM(F18:H18)</f>
        <v>237086.70800000001</v>
      </c>
      <c r="J18" s="22">
        <f>SUM(I18,E18)</f>
        <v>677522.99899999995</v>
      </c>
      <c r="K18" s="16">
        <v>55118.402000000002</v>
      </c>
      <c r="L18" s="16">
        <v>63810.678</v>
      </c>
      <c r="M18" s="17">
        <v>74386.072</v>
      </c>
      <c r="N18" s="22">
        <f>SUM(K18:M18)</f>
        <v>193315.152</v>
      </c>
      <c r="O18" s="22">
        <f>SUM(N18,J18)</f>
        <v>870838.15099999995</v>
      </c>
      <c r="P18" s="18">
        <v>141939.16200000001</v>
      </c>
      <c r="Q18" s="18">
        <v>135998.53700000001</v>
      </c>
      <c r="R18" s="18">
        <v>151269.008</v>
      </c>
      <c r="S18" s="22">
        <f>SUM(P18:R18)</f>
        <v>429206.70700000005</v>
      </c>
      <c r="T18" s="18">
        <v>98867.474000000002</v>
      </c>
      <c r="U18" s="18">
        <v>80722.664000000004</v>
      </c>
      <c r="V18" s="18">
        <v>65888.547000000006</v>
      </c>
      <c r="W18" s="22">
        <f>SUM(T18:V18)</f>
        <v>245478.685</v>
      </c>
      <c r="X18" s="22">
        <f>W18+S18</f>
        <v>674685.39199999999</v>
      </c>
      <c r="Y18" s="18">
        <v>42996.072</v>
      </c>
      <c r="Z18" s="18">
        <v>83335.093999999997</v>
      </c>
      <c r="AA18" s="18">
        <v>76127.797000000006</v>
      </c>
      <c r="AB18" s="22">
        <f>SUM(Y18:AA18)</f>
        <v>202458.96299999999</v>
      </c>
      <c r="AC18" s="22">
        <f>X18+AB18</f>
        <v>877144.35499999998</v>
      </c>
    </row>
    <row r="19" spans="1:29" ht="15.75" x14ac:dyDescent="0.25">
      <c r="A19" s="9" t="s">
        <v>30</v>
      </c>
      <c r="B19" s="178">
        <v>75981.322</v>
      </c>
      <c r="C19" s="18">
        <v>68677.141000000003</v>
      </c>
      <c r="D19" s="18">
        <v>83857.456000000006</v>
      </c>
      <c r="E19" s="23">
        <f>SUM(B19:D19)</f>
        <v>228515.91899999999</v>
      </c>
      <c r="F19" s="18">
        <v>93614.172999999995</v>
      </c>
      <c r="G19" s="18">
        <v>92604.15</v>
      </c>
      <c r="H19" s="19">
        <v>82617.729000000007</v>
      </c>
      <c r="I19" s="23">
        <f>SUM(F19:H19)</f>
        <v>268836.05199999997</v>
      </c>
      <c r="J19" s="23">
        <f>SUM(I19,E19)</f>
        <v>497351.97099999996</v>
      </c>
      <c r="K19" s="18">
        <v>85545.232999999993</v>
      </c>
      <c r="L19" s="18">
        <v>74887.209000000003</v>
      </c>
      <c r="M19" s="19">
        <v>62981.135000000002</v>
      </c>
      <c r="N19" s="23">
        <f>SUM(K19:M19)</f>
        <v>223413.57699999999</v>
      </c>
      <c r="O19" s="23">
        <f>SUM(N19,J19)</f>
        <v>720765.54799999995</v>
      </c>
      <c r="P19" s="18">
        <v>57145.940999999999</v>
      </c>
      <c r="Q19" s="18">
        <v>53549.928</v>
      </c>
      <c r="R19" s="18">
        <v>73849.313999999998</v>
      </c>
      <c r="S19" s="23">
        <f>SUM(P19:R19)</f>
        <v>184545.18300000002</v>
      </c>
      <c r="T19" s="18">
        <v>70012.263999999996</v>
      </c>
      <c r="U19" s="18">
        <v>94257.626000000004</v>
      </c>
      <c r="V19" s="18">
        <v>74084.883000000002</v>
      </c>
      <c r="W19" s="23">
        <f>SUM(T19:V19)</f>
        <v>238354.77300000002</v>
      </c>
      <c r="X19" s="23">
        <f t="shared" ref="X19:X21" si="18">W19+S19</f>
        <v>422899.95600000001</v>
      </c>
      <c r="Y19" s="18">
        <v>80454.141000000003</v>
      </c>
      <c r="Z19" s="18">
        <v>88659.432000000001</v>
      </c>
      <c r="AA19" s="18">
        <v>79204.308999999994</v>
      </c>
      <c r="AB19" s="23">
        <f>SUM(Y19:AA19)</f>
        <v>248317.88199999998</v>
      </c>
      <c r="AC19" s="23">
        <f t="shared" ref="AC19:AC21" si="19">X19+AB19</f>
        <v>671217.83799999999</v>
      </c>
    </row>
    <row r="20" spans="1:29" ht="15.75" x14ac:dyDescent="0.25">
      <c r="A20" s="9" t="s">
        <v>31</v>
      </c>
      <c r="B20" s="178">
        <v>107532.383</v>
      </c>
      <c r="C20" s="18">
        <v>81950.963000000003</v>
      </c>
      <c r="D20" s="18">
        <v>99250.167000000001</v>
      </c>
      <c r="E20" s="23">
        <f>SUM(B20:D20)</f>
        <v>288733.51300000004</v>
      </c>
      <c r="F20" s="18">
        <v>107312.204</v>
      </c>
      <c r="G20" s="18">
        <v>190996.783</v>
      </c>
      <c r="H20" s="19">
        <v>149176.057</v>
      </c>
      <c r="I20" s="23">
        <f>SUM(F20:H20)</f>
        <v>447485.04399999999</v>
      </c>
      <c r="J20" s="23">
        <f>SUM(I20,E20)</f>
        <v>736218.55700000003</v>
      </c>
      <c r="K20" s="18">
        <v>119927.649</v>
      </c>
      <c r="L20" s="18">
        <v>78274.495999999999</v>
      </c>
      <c r="M20" s="19">
        <v>74051.331999999995</v>
      </c>
      <c r="N20" s="23">
        <f>SUM(K20:M20)</f>
        <v>272253.47700000001</v>
      </c>
      <c r="O20" s="23">
        <f>SUM(N20,J20)</f>
        <v>1008472.034</v>
      </c>
      <c r="P20" s="18">
        <v>91037.332999999999</v>
      </c>
      <c r="Q20" s="18">
        <v>77642.202999999994</v>
      </c>
      <c r="R20" s="18">
        <v>85338.917000000001</v>
      </c>
      <c r="S20" s="23">
        <f>SUM(P20:R20)</f>
        <v>254018.45299999998</v>
      </c>
      <c r="T20" s="18">
        <v>73666.948000000004</v>
      </c>
      <c r="U20" s="18">
        <v>184253.77100000001</v>
      </c>
      <c r="V20" s="18">
        <v>135432.59599999999</v>
      </c>
      <c r="W20" s="23">
        <f>SUM(T20:V20)</f>
        <v>393353.315</v>
      </c>
      <c r="X20" s="23">
        <f t="shared" si="18"/>
        <v>647371.76799999992</v>
      </c>
      <c r="Y20" s="18">
        <v>121934.489</v>
      </c>
      <c r="Z20" s="18">
        <v>121845.13</v>
      </c>
      <c r="AA20" s="18">
        <v>104883.07</v>
      </c>
      <c r="AB20" s="23">
        <f>SUM(Y20:AA20)</f>
        <v>348662.68900000001</v>
      </c>
      <c r="AC20" s="23">
        <f t="shared" si="19"/>
        <v>996034.45699999994</v>
      </c>
    </row>
    <row r="21" spans="1:29" ht="16.5" thickBot="1" x14ac:dyDescent="0.3">
      <c r="A21" s="9" t="s">
        <v>32</v>
      </c>
      <c r="B21" s="178">
        <v>14564.405000000001</v>
      </c>
      <c r="C21" s="18">
        <v>15729.388999999999</v>
      </c>
      <c r="D21" s="18">
        <v>20638.848999999998</v>
      </c>
      <c r="E21" s="23">
        <f>SUM(B21:D21)</f>
        <v>50932.642999999996</v>
      </c>
      <c r="F21" s="18">
        <v>29661.63</v>
      </c>
      <c r="G21" s="18">
        <v>40090.156000000003</v>
      </c>
      <c r="H21" s="19">
        <v>40103.124000000003</v>
      </c>
      <c r="I21" s="23">
        <f>SUM(F21:H21)</f>
        <v>109854.91</v>
      </c>
      <c r="J21" s="23">
        <f>SUM(I21,E21)</f>
        <v>160787.55300000001</v>
      </c>
      <c r="K21" s="18">
        <v>26867.394</v>
      </c>
      <c r="L21" s="18">
        <v>21747.100999999999</v>
      </c>
      <c r="M21" s="19">
        <v>11582.593000000001</v>
      </c>
      <c r="N21" s="23">
        <f>SUM(K21:M21)</f>
        <v>60197.087999999996</v>
      </c>
      <c r="O21" s="23">
        <f>SUM(N21,J21)</f>
        <v>220984.641</v>
      </c>
      <c r="P21" s="18">
        <v>14015.989</v>
      </c>
      <c r="Q21" s="18">
        <f>[1]февраль!$B$55</f>
        <v>18497.115000000002</v>
      </c>
      <c r="R21" s="18">
        <v>23226.132000000001</v>
      </c>
      <c r="S21" s="23">
        <f>SUM(P21:R21)</f>
        <v>55739.236000000004</v>
      </c>
      <c r="T21" s="18">
        <f>7303.294+21654.482</f>
        <v>28957.775999999998</v>
      </c>
      <c r="U21" s="18">
        <f>6872.813+33583.24</f>
        <v>40456.053</v>
      </c>
      <c r="V21" s="18">
        <f>4465.819+24859.808</f>
        <v>29325.627</v>
      </c>
      <c r="W21" s="23">
        <f>SUM(T21:V21)</f>
        <v>98739.456000000006</v>
      </c>
      <c r="X21" s="23">
        <f t="shared" si="18"/>
        <v>154478.69200000001</v>
      </c>
      <c r="Y21" s="18">
        <f>19626.124+5442.183</f>
        <v>25068.307000000001</v>
      </c>
      <c r="Z21" s="18">
        <f>23043.796+7008.193</f>
        <v>30051.988999999998</v>
      </c>
      <c r="AA21" s="18">
        <f>20105.221+6710.755</f>
        <v>26815.976000000002</v>
      </c>
      <c r="AB21" s="23">
        <f>SUM(Y21:AA21)</f>
        <v>81936.271999999997</v>
      </c>
      <c r="AC21" s="23">
        <f t="shared" si="19"/>
        <v>236414.96400000001</v>
      </c>
    </row>
    <row r="22" spans="1:29" ht="16.5" thickBot="1" x14ac:dyDescent="0.3">
      <c r="A22" s="11" t="s">
        <v>33</v>
      </c>
      <c r="B22" s="175">
        <f t="shared" ref="B22:H22" si="20">SUM(B18:B21)</f>
        <v>361109.80099999998</v>
      </c>
      <c r="C22" s="21">
        <f t="shared" si="20"/>
        <v>303315.391</v>
      </c>
      <c r="D22" s="21">
        <f t="shared" si="20"/>
        <v>344193.174</v>
      </c>
      <c r="E22" s="24">
        <f t="shared" ref="E22" si="21">SUM(E18:E21)</f>
        <v>1008618.366</v>
      </c>
      <c r="F22" s="21">
        <f t="shared" si="20"/>
        <v>336060.217</v>
      </c>
      <c r="G22" s="21">
        <f t="shared" si="20"/>
        <v>413304.01400000002</v>
      </c>
      <c r="H22" s="21">
        <f t="shared" si="20"/>
        <v>313898.48300000001</v>
      </c>
      <c r="I22" s="168">
        <f>SUM(I18:I21)</f>
        <v>1063262.7139999999</v>
      </c>
      <c r="J22" s="24">
        <f>SUM(I22,E22)</f>
        <v>2071881.08</v>
      </c>
      <c r="K22" s="21">
        <f t="shared" ref="K22:M22" si="22">SUM(K18:K21)</f>
        <v>287458.67800000001</v>
      </c>
      <c r="L22" s="21">
        <f t="shared" si="22"/>
        <v>238719.48399999997</v>
      </c>
      <c r="M22" s="21">
        <f t="shared" si="22"/>
        <v>223001.13199999998</v>
      </c>
      <c r="N22" s="168">
        <f>SUM(N18:N21)</f>
        <v>749179.29399999999</v>
      </c>
      <c r="O22" s="24">
        <f>SUM(N22,J22)</f>
        <v>2821060.3739999998</v>
      </c>
      <c r="P22" s="21">
        <f>SUM(P18:P21)</f>
        <v>304138.42499999999</v>
      </c>
      <c r="Q22" s="21">
        <f>SUM(Q18:Q21)</f>
        <v>285687.783</v>
      </c>
      <c r="R22" s="21">
        <f>SUM(R18:R21)</f>
        <v>333683.37099999998</v>
      </c>
      <c r="S22" s="168">
        <f>SUM(S18:S21)</f>
        <v>923509.57900000014</v>
      </c>
      <c r="T22" s="21">
        <f t="shared" ref="T22:V22" si="23">SUM(T18:T21)</f>
        <v>271504.462</v>
      </c>
      <c r="U22" s="21">
        <f t="shared" si="23"/>
        <v>399690.114</v>
      </c>
      <c r="V22" s="21">
        <f t="shared" si="23"/>
        <v>304731.65299999993</v>
      </c>
      <c r="W22" s="168">
        <f>SUM(W18:W21)</f>
        <v>975926.22900000005</v>
      </c>
      <c r="X22" s="24">
        <f>SUM(W22,S22)</f>
        <v>1899435.8080000002</v>
      </c>
      <c r="Y22" s="21">
        <f t="shared" ref="Y22:AA22" si="24">SUM(Y18:Y21)</f>
        <v>270453.00899999996</v>
      </c>
      <c r="Z22" s="21">
        <f t="shared" si="24"/>
        <v>323891.64500000002</v>
      </c>
      <c r="AA22" s="21">
        <f t="shared" si="24"/>
        <v>287031.152</v>
      </c>
      <c r="AB22" s="168">
        <f>SUM(AB18:AB21)</f>
        <v>881375.80599999998</v>
      </c>
      <c r="AC22" s="24">
        <f>SUM(AB22,X22)</f>
        <v>2780811.6140000001</v>
      </c>
    </row>
    <row r="23" spans="1:29" ht="18.75" x14ac:dyDescent="0.3">
      <c r="A23" s="42" t="s">
        <v>34</v>
      </c>
      <c r="B23" s="179"/>
      <c r="C23" s="171"/>
      <c r="D23" s="171"/>
      <c r="E23" s="33"/>
      <c r="F23" s="33"/>
      <c r="G23" s="38"/>
      <c r="H23" s="33"/>
      <c r="I23" s="33"/>
      <c r="J23" s="238"/>
      <c r="K23" s="33"/>
      <c r="L23" s="38"/>
      <c r="M23" s="33"/>
      <c r="N23" s="33"/>
      <c r="O23" s="33"/>
      <c r="P23" s="33"/>
      <c r="Q23" s="33"/>
      <c r="R23" s="33"/>
      <c r="S23" s="33"/>
      <c r="T23" s="303"/>
      <c r="U23" s="303"/>
      <c r="V23" s="303"/>
      <c r="W23" s="303"/>
      <c r="X23" s="238"/>
      <c r="Y23" s="238"/>
      <c r="Z23" s="238"/>
      <c r="AA23" s="238"/>
      <c r="AB23" s="238"/>
      <c r="AC23" s="33"/>
    </row>
    <row r="24" spans="1:29" ht="15.75" x14ac:dyDescent="0.25">
      <c r="A24" s="8" t="s">
        <v>35</v>
      </c>
      <c r="B24" s="177">
        <v>57672.016000000003</v>
      </c>
      <c r="C24" s="16">
        <v>51137.474999999999</v>
      </c>
      <c r="D24" s="16">
        <v>65032.199000000001</v>
      </c>
      <c r="E24" s="22">
        <f>SUM(B24:D24)</f>
        <v>173841.69</v>
      </c>
      <c r="F24" s="16">
        <v>44920.822</v>
      </c>
      <c r="G24" s="16">
        <v>35446.548999999999</v>
      </c>
      <c r="H24" s="16">
        <v>10602.975</v>
      </c>
      <c r="I24" s="22">
        <f>SUM(F24:H24)</f>
        <v>90970.346000000005</v>
      </c>
      <c r="J24" s="22">
        <f>SUM(I24,E24)</f>
        <v>264812.03600000002</v>
      </c>
      <c r="K24" s="16">
        <v>11624.15</v>
      </c>
      <c r="L24" s="16">
        <v>11597.87</v>
      </c>
      <c r="M24" s="16">
        <v>19402.075000000001</v>
      </c>
      <c r="N24" s="22">
        <f>SUM(K24:M24)</f>
        <v>42624.095000000001</v>
      </c>
      <c r="O24" s="22">
        <f>SUM(N24,J24)</f>
        <v>307436.13100000005</v>
      </c>
      <c r="P24" s="18">
        <v>63776.732000000004</v>
      </c>
      <c r="Q24" s="18">
        <v>59121.235000000001</v>
      </c>
      <c r="R24" s="18">
        <v>78596.596999999994</v>
      </c>
      <c r="S24" s="22">
        <f>SUM(P24:R24)</f>
        <v>201494.56400000001</v>
      </c>
      <c r="T24" s="18">
        <v>49035.546999999999</v>
      </c>
      <c r="U24" s="18">
        <v>30106.67</v>
      </c>
      <c r="V24" s="18">
        <v>10721.625</v>
      </c>
      <c r="W24" s="22">
        <f>SUM(T24:V24)</f>
        <v>89863.842000000004</v>
      </c>
      <c r="X24" s="22">
        <f>W24+S24</f>
        <v>291358.40600000002</v>
      </c>
      <c r="Y24" s="18">
        <v>10404.145</v>
      </c>
      <c r="Z24" s="18">
        <v>11465.383</v>
      </c>
      <c r="AA24" s="18">
        <v>18938.37</v>
      </c>
      <c r="AB24" s="22">
        <f>SUM(Y24:AA24)</f>
        <v>40807.898000000001</v>
      </c>
      <c r="AC24" s="22">
        <f>X24+AB24</f>
        <v>332166.304</v>
      </c>
    </row>
    <row r="25" spans="1:29" ht="15.75" x14ac:dyDescent="0.25">
      <c r="A25" s="9" t="s">
        <v>36</v>
      </c>
      <c r="B25" s="178">
        <v>335544.522</v>
      </c>
      <c r="C25" s="18">
        <v>273148.96999999997</v>
      </c>
      <c r="D25" s="18">
        <v>284583.02899999998</v>
      </c>
      <c r="E25" s="23">
        <f>SUM(B25:D25)</f>
        <v>893276.52099999995</v>
      </c>
      <c r="F25" s="18">
        <v>268013.03000000003</v>
      </c>
      <c r="G25" s="18">
        <v>299536.277</v>
      </c>
      <c r="H25" s="19">
        <v>305224.701</v>
      </c>
      <c r="I25" s="23">
        <f>SUM(F25:H25)</f>
        <v>872774.00800000003</v>
      </c>
      <c r="J25" s="23">
        <f>SUM(I25,E25)</f>
        <v>1766050.5290000001</v>
      </c>
      <c r="K25" s="18">
        <v>303238.29599999997</v>
      </c>
      <c r="L25" s="18">
        <v>285582.09700000001</v>
      </c>
      <c r="M25" s="19">
        <v>277663.11700000003</v>
      </c>
      <c r="N25" s="23">
        <f>SUM(K25:M25)</f>
        <v>866483.51</v>
      </c>
      <c r="O25" s="23">
        <f>SUM(N25,J25)</f>
        <v>2632534.0389999999</v>
      </c>
      <c r="P25" s="18">
        <v>228145.67</v>
      </c>
      <c r="Q25" s="18">
        <v>207306.49799999999</v>
      </c>
      <c r="R25" s="18">
        <v>233625.61</v>
      </c>
      <c r="S25" s="23">
        <f>SUM(P25:R25)</f>
        <v>669077.77799999993</v>
      </c>
      <c r="T25" s="18">
        <v>234540.408</v>
      </c>
      <c r="U25" s="18">
        <v>290409.55200000003</v>
      </c>
      <c r="V25" s="18">
        <v>289008.424</v>
      </c>
      <c r="W25" s="23">
        <f>SUM(T25:V25)</f>
        <v>813958.38399999996</v>
      </c>
      <c r="X25" s="23">
        <f t="shared" ref="X25:X27" si="25">W25+S25</f>
        <v>1483036.162</v>
      </c>
      <c r="Y25" s="18">
        <v>186753.77100000001</v>
      </c>
      <c r="Z25" s="18">
        <v>183509.17600000001</v>
      </c>
      <c r="AA25" s="18">
        <v>219713.58100000001</v>
      </c>
      <c r="AB25" s="23">
        <f>SUM(Y25:AA25)</f>
        <v>589976.52800000005</v>
      </c>
      <c r="AC25" s="23">
        <f t="shared" ref="AC25:AC27" si="26">X25+AB25</f>
        <v>2073012.69</v>
      </c>
    </row>
    <row r="26" spans="1:29" ht="15.75" x14ac:dyDescent="0.25">
      <c r="A26" s="9" t="s">
        <v>37</v>
      </c>
      <c r="B26" s="178">
        <v>99049.633000000002</v>
      </c>
      <c r="C26" s="18">
        <v>86304.239000000001</v>
      </c>
      <c r="D26" s="18">
        <v>83953.078999999998</v>
      </c>
      <c r="E26" s="23">
        <f>SUM(B26:D26)</f>
        <v>269306.951</v>
      </c>
      <c r="F26" s="18">
        <v>75403.156000000003</v>
      </c>
      <c r="G26" s="18">
        <v>87476.654999999999</v>
      </c>
      <c r="H26" s="19">
        <v>108256.67600000001</v>
      </c>
      <c r="I26" s="23">
        <f>SUM(F26:H26)</f>
        <v>271136.48699999996</v>
      </c>
      <c r="J26" s="23">
        <f>SUM(I26,E26)</f>
        <v>540443.43799999997</v>
      </c>
      <c r="K26" s="18">
        <v>104014.692</v>
      </c>
      <c r="L26" s="18">
        <v>110249.15700000001</v>
      </c>
      <c r="M26" s="19">
        <v>98821.638999999996</v>
      </c>
      <c r="N26" s="23">
        <f>SUM(K26:M26)</f>
        <v>313085.48800000001</v>
      </c>
      <c r="O26" s="23">
        <f>SUM(N26,J26)</f>
        <v>853528.92599999998</v>
      </c>
      <c r="P26" s="18">
        <v>95482.993000000002</v>
      </c>
      <c r="Q26" s="18">
        <v>86555.391000000003</v>
      </c>
      <c r="R26" s="18">
        <v>96901.235000000001</v>
      </c>
      <c r="S26" s="23">
        <f>SUM(P26:R26)</f>
        <v>278939.61900000001</v>
      </c>
      <c r="T26" s="18">
        <v>74897.104000000007</v>
      </c>
      <c r="U26" s="18">
        <v>78867.512000000002</v>
      </c>
      <c r="V26" s="18">
        <v>67943.14</v>
      </c>
      <c r="W26" s="23">
        <f>SUM(T26:V26)</f>
        <v>221707.75599999999</v>
      </c>
      <c r="X26" s="23">
        <f t="shared" si="25"/>
        <v>500647.375</v>
      </c>
      <c r="Y26" s="18">
        <v>65355.267</v>
      </c>
      <c r="Z26" s="18">
        <v>80576.544999999998</v>
      </c>
      <c r="AA26" s="18">
        <v>86733.793000000005</v>
      </c>
      <c r="AB26" s="23">
        <f>SUM(Y26:AA26)</f>
        <v>232665.60500000001</v>
      </c>
      <c r="AC26" s="23">
        <f t="shared" si="26"/>
        <v>733312.98</v>
      </c>
    </row>
    <row r="27" spans="1:29" ht="16.5" thickBot="1" x14ac:dyDescent="0.3">
      <c r="A27" s="9" t="s">
        <v>38</v>
      </c>
      <c r="B27" s="178">
        <v>190574.71799999999</v>
      </c>
      <c r="C27" s="18">
        <v>191010.51199999999</v>
      </c>
      <c r="D27" s="18">
        <v>237669.40900000001</v>
      </c>
      <c r="E27" s="23">
        <f>SUM(B27:D27)</f>
        <v>619254.63899999997</v>
      </c>
      <c r="F27" s="18">
        <v>254333.728</v>
      </c>
      <c r="G27" s="18">
        <v>268563.65000000002</v>
      </c>
      <c r="H27" s="19">
        <v>326407.82699999999</v>
      </c>
      <c r="I27" s="23">
        <f>SUM(F27:H27)</f>
        <v>849305.20500000007</v>
      </c>
      <c r="J27" s="23">
        <f>SUM(I27,E27)</f>
        <v>1468559.844</v>
      </c>
      <c r="K27" s="18">
        <v>259790.359</v>
      </c>
      <c r="L27" s="18">
        <v>238421.19500000001</v>
      </c>
      <c r="M27" s="19">
        <v>186706.53099999999</v>
      </c>
      <c r="N27" s="23">
        <f>SUM(K27:M27)</f>
        <v>684918.08499999996</v>
      </c>
      <c r="O27" s="23">
        <f>SUM(N27,J27)</f>
        <v>2153477.929</v>
      </c>
      <c r="P27" s="18">
        <f>[1]январь!$B$95+[1]январь!$B$100</f>
        <v>210185.68299999999</v>
      </c>
      <c r="Q27" s="18">
        <f>[1]февраль!$B$95+[1]февраль!$B$100</f>
        <v>224577.03200000001</v>
      </c>
      <c r="R27" s="18">
        <f>[1]март!$B$95+[1]март!$B$100</f>
        <v>228673.397</v>
      </c>
      <c r="S27" s="23">
        <f>SUM(P27:R27)</f>
        <v>663436.11199999996</v>
      </c>
      <c r="T27" s="18">
        <f>71203.493+141317.31</f>
        <v>212520.80300000001</v>
      </c>
      <c r="U27" s="18">
        <f>101325.414+169314.73</f>
        <v>270640.14400000003</v>
      </c>
      <c r="V27" s="18">
        <f>121441.979+142101.73</f>
        <v>263543.70900000003</v>
      </c>
      <c r="W27" s="23">
        <f>SUM(T27:V27)</f>
        <v>746704.65600000008</v>
      </c>
      <c r="X27" s="23">
        <f t="shared" si="25"/>
        <v>1410140.7680000002</v>
      </c>
      <c r="Y27" s="18">
        <f>49003.152+80709.449</f>
        <v>129712.601</v>
      </c>
      <c r="Z27" s="18">
        <f>62985.442+50421.293</f>
        <v>113406.735</v>
      </c>
      <c r="AA27" s="18">
        <f>109837.974+65315.253</f>
        <v>175153.22700000001</v>
      </c>
      <c r="AB27" s="23">
        <f>SUM(Y27:AA27)</f>
        <v>418272.56300000002</v>
      </c>
      <c r="AC27" s="23">
        <f t="shared" si="26"/>
        <v>1828413.3310000002</v>
      </c>
    </row>
    <row r="28" spans="1:29" ht="16.5" thickBot="1" x14ac:dyDescent="0.3">
      <c r="A28" s="11" t="s">
        <v>39</v>
      </c>
      <c r="B28" s="175">
        <f t="shared" ref="B28:H28" si="27">SUM(B24:B27)</f>
        <v>682840.88899999997</v>
      </c>
      <c r="C28" s="21">
        <f t="shared" si="27"/>
        <v>601601.196</v>
      </c>
      <c r="D28" s="21">
        <f t="shared" si="27"/>
        <v>671237.71600000001</v>
      </c>
      <c r="E28" s="24">
        <f t="shared" ref="E28" si="28">SUM(E24:E27)</f>
        <v>1955679.801</v>
      </c>
      <c r="F28" s="21">
        <f t="shared" si="27"/>
        <v>642670.73600000003</v>
      </c>
      <c r="G28" s="21">
        <f t="shared" si="27"/>
        <v>691023.13100000005</v>
      </c>
      <c r="H28" s="21">
        <f t="shared" si="27"/>
        <v>750492.179</v>
      </c>
      <c r="I28" s="24">
        <f>SUM(F28:H28)</f>
        <v>2084186.0460000001</v>
      </c>
      <c r="J28" s="240">
        <f>SUM(I28,E28)</f>
        <v>4039865.8470000001</v>
      </c>
      <c r="K28" s="21">
        <f t="shared" ref="K28:M28" si="29">SUM(K24:K27)</f>
        <v>678667.49699999997</v>
      </c>
      <c r="L28" s="21">
        <f t="shared" si="29"/>
        <v>645850.31900000002</v>
      </c>
      <c r="M28" s="21">
        <f t="shared" si="29"/>
        <v>582593.36199999996</v>
      </c>
      <c r="N28" s="24">
        <f>SUM(K28:M28)</f>
        <v>1907111.1780000001</v>
      </c>
      <c r="O28" s="240">
        <f>SUM(N28,J28)</f>
        <v>5946977.0250000004</v>
      </c>
      <c r="P28" s="21">
        <f>SUM(P24:P27)</f>
        <v>597591.07799999998</v>
      </c>
      <c r="Q28" s="21">
        <f>SUM(Q24:Q27)</f>
        <v>577560.15599999996</v>
      </c>
      <c r="R28" s="21">
        <f>SUM(R24:R27)</f>
        <v>637796.83899999992</v>
      </c>
      <c r="S28" s="24">
        <f>SUM(P28:R28)</f>
        <v>1812948.0729999999</v>
      </c>
      <c r="T28" s="21">
        <f t="shared" ref="T28:V28" si="30">SUM(T24:T27)</f>
        <v>570993.86199999996</v>
      </c>
      <c r="U28" s="21">
        <f t="shared" si="30"/>
        <v>670023.87800000003</v>
      </c>
      <c r="V28" s="21">
        <f t="shared" si="30"/>
        <v>631216.89800000004</v>
      </c>
      <c r="W28" s="24">
        <f>SUM(T28:V28)</f>
        <v>1872234.638</v>
      </c>
      <c r="X28" s="240">
        <f>SUM(W28,S28)</f>
        <v>3685182.7110000001</v>
      </c>
      <c r="Y28" s="21">
        <f t="shared" ref="Y28:AA28" si="31">SUM(Y24:Y27)</f>
        <v>392225.78399999999</v>
      </c>
      <c r="Z28" s="21">
        <f t="shared" si="31"/>
        <v>388957.83899999998</v>
      </c>
      <c r="AA28" s="21">
        <f t="shared" si="31"/>
        <v>500538.97100000002</v>
      </c>
      <c r="AB28" s="24">
        <f>SUM(Y28:AA28)</f>
        <v>1281722.594</v>
      </c>
      <c r="AC28" s="240">
        <f>SUM(AB28,X28)</f>
        <v>4966905.3049999997</v>
      </c>
    </row>
    <row r="29" spans="1:29" ht="15.75" thickBot="1" x14ac:dyDescent="0.3">
      <c r="A29" s="43"/>
      <c r="B29" s="180"/>
      <c r="C29" s="172"/>
      <c r="D29" s="172"/>
      <c r="E29" s="34"/>
      <c r="F29" s="34"/>
      <c r="G29" s="34"/>
      <c r="H29" s="34"/>
      <c r="I29" s="34"/>
      <c r="J29" s="239"/>
      <c r="K29" s="34"/>
      <c r="L29" s="34"/>
      <c r="M29" s="34"/>
      <c r="N29" s="34"/>
      <c r="O29" s="34"/>
      <c r="P29" s="34"/>
      <c r="Q29" s="34"/>
      <c r="R29" s="34"/>
      <c r="S29" s="34"/>
      <c r="T29" s="304"/>
      <c r="U29" s="304"/>
      <c r="V29" s="304"/>
      <c r="W29" s="304"/>
      <c r="X29" s="239"/>
      <c r="Y29" s="239"/>
      <c r="Z29" s="239"/>
      <c r="AA29" s="239"/>
      <c r="AB29" s="239"/>
      <c r="AC29" s="34"/>
    </row>
    <row r="30" spans="1:29" ht="16.5" thickBot="1" x14ac:dyDescent="0.3">
      <c r="A30" s="12" t="s">
        <v>83</v>
      </c>
      <c r="B30" s="181">
        <v>2641.1089999999999</v>
      </c>
      <c r="C30" s="6">
        <v>2406.4340000000002</v>
      </c>
      <c r="D30" s="6">
        <v>2534.2620000000002</v>
      </c>
      <c r="E30" s="25">
        <f>SUM(B30:D30)</f>
        <v>7581.8050000000003</v>
      </c>
      <c r="F30" s="6">
        <v>2288.7809999999999</v>
      </c>
      <c r="G30" s="6">
        <v>0</v>
      </c>
      <c r="H30" s="6">
        <v>0</v>
      </c>
      <c r="I30" s="25">
        <f>SUM(F30:H30)</f>
        <v>2288.7809999999999</v>
      </c>
      <c r="J30" s="25">
        <f>SUM(I30,E30)</f>
        <v>9870.5859999999993</v>
      </c>
      <c r="K30" s="6">
        <v>0</v>
      </c>
      <c r="L30" s="6">
        <v>0</v>
      </c>
      <c r="M30" s="6">
        <v>0</v>
      </c>
      <c r="N30" s="25">
        <f>SUM(K30:M30)</f>
        <v>0</v>
      </c>
      <c r="O30" s="25">
        <f>SUM(N30,J30)</f>
        <v>9870.5859999999993</v>
      </c>
      <c r="P30" s="158">
        <v>2484</v>
      </c>
      <c r="Q30" s="158">
        <v>2222</v>
      </c>
      <c r="R30" s="158">
        <v>2495</v>
      </c>
      <c r="S30" s="24">
        <f t="shared" ref="S30" si="32">SUM(P30:R30)</f>
        <v>7201</v>
      </c>
      <c r="T30" s="158">
        <v>2041.0150000000001</v>
      </c>
      <c r="U30" s="158">
        <v>0</v>
      </c>
      <c r="V30" s="158">
        <v>0</v>
      </c>
      <c r="W30" s="24">
        <f>SUM(T30:V30)</f>
        <v>2041.0150000000001</v>
      </c>
      <c r="X30" s="25">
        <f>SUM(W30,S30)</f>
        <v>9242.0149999999994</v>
      </c>
      <c r="Y30" s="158">
        <v>0</v>
      </c>
      <c r="Z30" s="158">
        <v>0</v>
      </c>
      <c r="AA30" s="158">
        <v>0</v>
      </c>
      <c r="AB30" s="24">
        <f>SUM(Y30:AA30)</f>
        <v>0</v>
      </c>
      <c r="AC30" s="25">
        <f>SUM(AB30,X30)</f>
        <v>9242.0149999999994</v>
      </c>
    </row>
    <row r="31" spans="1:29" ht="15.75" thickBot="1" x14ac:dyDescent="0.3">
      <c r="A31" s="43"/>
      <c r="B31" s="18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04"/>
      <c r="U31" s="304"/>
      <c r="V31" s="304"/>
      <c r="W31" s="304"/>
      <c r="X31" s="34"/>
      <c r="Y31" s="34"/>
      <c r="Z31" s="34"/>
      <c r="AA31" s="34"/>
      <c r="AB31" s="34"/>
      <c r="AC31" s="34"/>
    </row>
    <row r="32" spans="1:29" ht="16.5" thickBot="1" x14ac:dyDescent="0.3">
      <c r="A32" s="13" t="s">
        <v>84</v>
      </c>
      <c r="B32" s="182">
        <f t="shared" ref="B32:C32" si="33">B16+B22+B28</f>
        <v>3313343.1159999999</v>
      </c>
      <c r="C32" s="35">
        <f t="shared" si="33"/>
        <v>2882226.83</v>
      </c>
      <c r="D32" s="35">
        <f>D16+D22+D28</f>
        <v>3173703.7100000004</v>
      </c>
      <c r="E32" s="26">
        <f>E16+E22+E28</f>
        <v>9369273.6559999995</v>
      </c>
      <c r="F32" s="35">
        <f>F16+F22+F28</f>
        <v>2848730.503</v>
      </c>
      <c r="G32" s="35">
        <f>G16+G22+G28</f>
        <v>2617320.4539999999</v>
      </c>
      <c r="H32" s="35">
        <f>H16+H22+H28</f>
        <v>1834792.1570000001</v>
      </c>
      <c r="I32" s="26">
        <f>SUM(F32:H32)</f>
        <v>7300843.1140000001</v>
      </c>
      <c r="J32" s="26">
        <f>SUM(I32,E32)</f>
        <v>16670116.77</v>
      </c>
      <c r="K32" s="35">
        <f>K16+K22+K28</f>
        <v>1649296.068</v>
      </c>
      <c r="L32" s="35">
        <f>L16+L22+L28</f>
        <v>1520960.0449999999</v>
      </c>
      <c r="M32" s="35">
        <f>M16+M22+M28</f>
        <v>1871641.8929999999</v>
      </c>
      <c r="N32" s="26">
        <f>SUM(K32:M32)</f>
        <v>5041898.0060000001</v>
      </c>
      <c r="O32" s="26">
        <f>SUM(N32,J32)</f>
        <v>21712014.776000001</v>
      </c>
      <c r="P32" s="35">
        <f>P16+P22+P28</f>
        <v>3045362.5029999996</v>
      </c>
      <c r="Q32" s="35">
        <f>Q16+Q22+Q28</f>
        <v>2882786.9039999996</v>
      </c>
      <c r="R32" s="35">
        <f>R16+R22+R28</f>
        <v>3119154.4400000004</v>
      </c>
      <c r="S32" s="26">
        <f>SUM(P32:R32)</f>
        <v>9047303.8469999991</v>
      </c>
      <c r="T32" s="35">
        <f>T16+T22+T28</f>
        <v>2527002.503</v>
      </c>
      <c r="U32" s="35">
        <f t="shared" ref="U32:V32" si="34">U16+U22+U28</f>
        <v>2416681.7580000004</v>
      </c>
      <c r="V32" s="35">
        <f t="shared" si="34"/>
        <v>1660795.942</v>
      </c>
      <c r="W32" s="26">
        <f>SUM(T32:V32)</f>
        <v>6604480.2029999997</v>
      </c>
      <c r="X32" s="26">
        <f>SUM(W32,S32)</f>
        <v>15651784.049999999</v>
      </c>
      <c r="Y32" s="35">
        <f>Y16+Y22+Y28</f>
        <v>1304115.9079999998</v>
      </c>
      <c r="Z32" s="35">
        <f t="shared" ref="Z32:AA32" si="35">Z16+Z22+Z28</f>
        <v>1653942.004</v>
      </c>
      <c r="AA32" s="35">
        <f t="shared" si="35"/>
        <v>1849279.804</v>
      </c>
      <c r="AB32" s="26">
        <f>SUM(Y32:AA32)</f>
        <v>4807337.716</v>
      </c>
      <c r="AC32" s="26">
        <f>SUM(AB32,X32)</f>
        <v>20459121.765999999</v>
      </c>
    </row>
    <row r="33" spans="1:29" ht="16.5" thickBot="1" x14ac:dyDescent="0.3">
      <c r="A33" s="13" t="s">
        <v>85</v>
      </c>
      <c r="B33" s="183">
        <f>B32+B30</f>
        <v>3315984.2250000001</v>
      </c>
      <c r="C33" s="36">
        <f t="shared" ref="C33:D33" si="36">C32+C30</f>
        <v>2884633.264</v>
      </c>
      <c r="D33" s="36">
        <f t="shared" si="36"/>
        <v>3176237.9720000005</v>
      </c>
      <c r="E33" s="26">
        <f>E32+E30</f>
        <v>9376855.4609999992</v>
      </c>
      <c r="F33" s="183">
        <f>F32+F30</f>
        <v>2851019.284</v>
      </c>
      <c r="G33" s="36">
        <f t="shared" ref="G33:H33" si="37">G32+G30</f>
        <v>2617320.4539999999</v>
      </c>
      <c r="H33" s="36">
        <f t="shared" si="37"/>
        <v>1834792.1570000001</v>
      </c>
      <c r="I33" s="26">
        <f>SUM(F33:H33)</f>
        <v>7303131.8949999996</v>
      </c>
      <c r="J33" s="26">
        <f>SUM(I33,E33)</f>
        <v>16679987.355999999</v>
      </c>
      <c r="K33" s="36">
        <f t="shared" ref="K33:M33" si="38">K32+K30</f>
        <v>1649296.068</v>
      </c>
      <c r="L33" s="36">
        <f t="shared" si="38"/>
        <v>1520960.0449999999</v>
      </c>
      <c r="M33" s="36">
        <f t="shared" si="38"/>
        <v>1871641.8929999999</v>
      </c>
      <c r="N33" s="26">
        <f>SUM(K33:M33)</f>
        <v>5041898.0060000001</v>
      </c>
      <c r="O33" s="26">
        <f>SUM(N33,J33)</f>
        <v>21721885.362</v>
      </c>
      <c r="P33" s="159">
        <f>P32+P30</f>
        <v>3047846.5029999996</v>
      </c>
      <c r="Q33" s="159">
        <f t="shared" ref="Q33:R33" si="39">Q32+Q30</f>
        <v>2885008.9039999996</v>
      </c>
      <c r="R33" s="159">
        <f t="shared" si="39"/>
        <v>3121649.4400000004</v>
      </c>
      <c r="S33" s="26">
        <f>SUM(P33:R33)</f>
        <v>9054504.8469999991</v>
      </c>
      <c r="T33" s="159">
        <f>T16+T22+T28+T30</f>
        <v>2529043.5180000002</v>
      </c>
      <c r="U33" s="159">
        <f t="shared" ref="U33:V33" si="40">U16+U22+U28+U30</f>
        <v>2416681.7580000004</v>
      </c>
      <c r="V33" s="159">
        <f t="shared" si="40"/>
        <v>1660795.942</v>
      </c>
      <c r="W33" s="26">
        <f>SUM(T33:V33)</f>
        <v>6606521.2180000003</v>
      </c>
      <c r="X33" s="26">
        <f>SUM(W33,S33)</f>
        <v>15661026.064999999</v>
      </c>
      <c r="Y33" s="159">
        <f>Y16+Y22+Y28+Y30</f>
        <v>1304115.9079999998</v>
      </c>
      <c r="Z33" s="159">
        <f t="shared" ref="Z33:AA33" si="41">Z16+Z22+Z28+Z30</f>
        <v>1653942.004</v>
      </c>
      <c r="AA33" s="159">
        <f t="shared" si="41"/>
        <v>1849279.804</v>
      </c>
      <c r="AB33" s="26">
        <f>SUM(Y33:AA33)</f>
        <v>4807337.716</v>
      </c>
      <c r="AC33" s="26">
        <f>SUM(AB33,X33)</f>
        <v>20468363.780999999</v>
      </c>
    </row>
    <row r="34" spans="1:29" ht="15.75" x14ac:dyDescent="0.25">
      <c r="A34" s="44"/>
      <c r="B34" s="184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</row>
    <row r="35" spans="1:29" ht="15.75" x14ac:dyDescent="0.25">
      <c r="A35" s="14" t="s">
        <v>40</v>
      </c>
      <c r="B35" s="185">
        <f t="shared" ref="B35:J35" si="42">B5+B6+B7+B8+B9+B10+B11+B12+B18+B24+B30</f>
        <v>2219931.8420000002</v>
      </c>
      <c r="C35" s="15">
        <f t="shared" si="42"/>
        <v>1916394.67</v>
      </c>
      <c r="D35" s="48">
        <f t="shared" si="42"/>
        <v>2073966.7120000003</v>
      </c>
      <c r="E35" s="49">
        <f t="shared" si="42"/>
        <v>6210293.2239999995</v>
      </c>
      <c r="F35" s="185">
        <f t="shared" si="42"/>
        <v>1700642.6329999997</v>
      </c>
      <c r="G35" s="49">
        <f>G5+G6+G7+G8+G9+G10+G11+G12+G18+G24+G30</f>
        <v>1264067.3000000003</v>
      </c>
      <c r="H35" s="49">
        <f t="shared" si="42"/>
        <v>478999.43799999997</v>
      </c>
      <c r="I35" s="49">
        <f t="shared" si="42"/>
        <v>3443709.3709999998</v>
      </c>
      <c r="J35" s="49">
        <f t="shared" si="42"/>
        <v>9654002.5949999988</v>
      </c>
      <c r="K35" s="49">
        <f>K5+K6+K7+K8+K9+K10+K11+K12+K18+K24+K30</f>
        <v>426099.48400000005</v>
      </c>
      <c r="L35" s="49">
        <f>L5+L6+L7+L8+L9+L10+L11+L12+L18+L24+L30</f>
        <v>444447.56800000003</v>
      </c>
      <c r="M35" s="49">
        <f>M5+M6+M7+M8+M9+M10+M11+M12+M18+M24+M30</f>
        <v>940507.48400000005</v>
      </c>
      <c r="N35" s="49">
        <f t="shared" ref="N35:O35" si="43">N5+N6+N7+N8+N9+N10+N11+N12+N18+N24+N30</f>
        <v>1811054.5359999998</v>
      </c>
      <c r="O35" s="49">
        <f t="shared" si="43"/>
        <v>11465057.131000001</v>
      </c>
      <c r="P35" s="49">
        <f t="shared" ref="P35:V35" si="44">P5+P6+P7+P8+P9+P10+P11+P12+P18+P24+P30</f>
        <v>2090396.743</v>
      </c>
      <c r="Q35" s="49">
        <f t="shared" si="44"/>
        <v>1958208.4539999999</v>
      </c>
      <c r="R35" s="49">
        <f t="shared" si="44"/>
        <v>2071140.1290000002</v>
      </c>
      <c r="S35" s="49">
        <f t="shared" si="44"/>
        <v>6119745.3260000004</v>
      </c>
      <c r="T35" s="49">
        <f t="shared" si="44"/>
        <v>1489482.075</v>
      </c>
      <c r="U35" s="49">
        <f t="shared" si="44"/>
        <v>1104890.753</v>
      </c>
      <c r="V35" s="49">
        <f t="shared" si="44"/>
        <v>492371.47400000005</v>
      </c>
      <c r="W35" s="49">
        <f>W5+W6+W7+W8+W9+W10+W11+W12+W18+W24+W30</f>
        <v>3086744.3020000006</v>
      </c>
      <c r="X35" s="49">
        <f t="shared" ref="X35:AA35" si="45">X5+X6+X7+X8+X9+X10+X11+X12+X18+X24+X30</f>
        <v>9206489.6280000005</v>
      </c>
      <c r="Y35" s="49">
        <f t="shared" si="45"/>
        <v>407631.06</v>
      </c>
      <c r="Z35" s="49">
        <f t="shared" si="45"/>
        <v>780222.90200000012</v>
      </c>
      <c r="AA35" s="49">
        <f t="shared" si="45"/>
        <v>890102.52299999993</v>
      </c>
      <c r="AB35" s="49">
        <f>AB5+AB6+AB7+AB8+AB9+AB10+AB11+AB12+AB18+AB24+AB30</f>
        <v>2077956.4850000001</v>
      </c>
      <c r="AC35" s="49">
        <f t="shared" ref="AC35" si="46">AC5+AC6+AC7+AC8+AC9+AC10+AC11+AC12+AC18+AC24+AC30</f>
        <v>11284446.113</v>
      </c>
    </row>
    <row r="36" spans="1:29" ht="15.75" x14ac:dyDescent="0.25">
      <c r="A36" s="50" t="s">
        <v>41</v>
      </c>
      <c r="B36" s="186">
        <f t="shared" ref="B36:O36" si="47">SUM(B13:B15,B19:B21,B25:B27)</f>
        <v>1096052.3829999999</v>
      </c>
      <c r="C36" s="51">
        <f t="shared" si="47"/>
        <v>968238.59399999992</v>
      </c>
      <c r="D36" s="52">
        <f t="shared" si="47"/>
        <v>1102271.26</v>
      </c>
      <c r="E36" s="53">
        <f t="shared" si="47"/>
        <v>3166562.2369999997</v>
      </c>
      <c r="F36" s="186">
        <f t="shared" si="47"/>
        <v>1150376.6510000001</v>
      </c>
      <c r="G36" s="53">
        <f t="shared" si="47"/>
        <v>1353253.1540000001</v>
      </c>
      <c r="H36" s="53">
        <f t="shared" si="47"/>
        <v>1355792.7189999998</v>
      </c>
      <c r="I36" s="53">
        <f t="shared" si="47"/>
        <v>3859422.5240000002</v>
      </c>
      <c r="J36" s="53">
        <f t="shared" si="47"/>
        <v>7025984.7609999999</v>
      </c>
      <c r="K36" s="53">
        <f t="shared" si="47"/>
        <v>1223196.584</v>
      </c>
      <c r="L36" s="53">
        <f t="shared" si="47"/>
        <v>1076512.477</v>
      </c>
      <c r="M36" s="53">
        <f t="shared" si="47"/>
        <v>931134.40899999999</v>
      </c>
      <c r="N36" s="53">
        <f t="shared" si="47"/>
        <v>3230843.4699999997</v>
      </c>
      <c r="O36" s="53">
        <f t="shared" si="47"/>
        <v>10256828.231000001</v>
      </c>
      <c r="P36" s="53">
        <f>SUM(P13:P15,P19:P21,P25:P27)</f>
        <v>957449.76</v>
      </c>
      <c r="Q36" s="53">
        <f>SUM(Q13:Q15,Q19:Q21,Q25:Q27)</f>
        <v>926800.45000000007</v>
      </c>
      <c r="R36" s="53">
        <f>SUM(R13:R15,R19:R21,R25:R27)</f>
        <v>1050509.311</v>
      </c>
      <c r="S36" s="53">
        <f t="shared" ref="S36" si="48">SUM(S13:S15,S19:S21,S25:S27)</f>
        <v>2934759.5209999997</v>
      </c>
      <c r="T36" s="53">
        <f>SUM(T13:T15,T19:T21,T25:T27)</f>
        <v>1039561.443</v>
      </c>
      <c r="U36" s="53">
        <f>SUM(U13:U15,U19:U21,U25:U27)</f>
        <v>1311791.0049999999</v>
      </c>
      <c r="V36" s="53">
        <f>SUM(V13:V15,V19:V21,V25:V27)</f>
        <v>1168424.4680000001</v>
      </c>
      <c r="W36" s="53">
        <f t="shared" ref="W36:X36" si="49">SUM(W13:W15,W19:W21,W25:W27)</f>
        <v>3519776.9159999997</v>
      </c>
      <c r="X36" s="53">
        <f t="shared" si="49"/>
        <v>6454536.4369999999</v>
      </c>
      <c r="Y36" s="53">
        <f>SUM(Y13:Y15,Y19:Y21,Y25:Y27)</f>
        <v>896484.848</v>
      </c>
      <c r="Z36" s="53">
        <f>SUM(Z13:Z15,Z19:Z21,Z25:Z27)</f>
        <v>873719.10200000007</v>
      </c>
      <c r="AA36" s="53">
        <f>SUM(AA13:AA15,AA19:AA21,AA25:AA27)</f>
        <v>959177.28099999996</v>
      </c>
      <c r="AB36" s="53">
        <f t="shared" ref="AB36:AC36" si="50">SUM(AB13:AB15,AB19:AB21,AB25:AB27)</f>
        <v>2729381.2310000001</v>
      </c>
      <c r="AC36" s="53">
        <f t="shared" si="50"/>
        <v>9183917.6679999996</v>
      </c>
    </row>
    <row r="37" spans="1:29" x14ac:dyDescent="0.25">
      <c r="K37" s="45"/>
      <c r="L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</row>
    <row r="38" spans="1:29" x14ac:dyDescent="0.25">
      <c r="E38" s="289"/>
      <c r="Y38" s="385"/>
    </row>
    <row r="39" spans="1:29" x14ac:dyDescent="0.25">
      <c r="E39" s="289"/>
    </row>
    <row r="40" spans="1:29" x14ac:dyDescent="0.25">
      <c r="E40" s="289"/>
      <c r="S40" s="289"/>
      <c r="T40" s="289"/>
      <c r="U40" s="289"/>
      <c r="V40" s="289"/>
      <c r="W40" s="289"/>
    </row>
    <row r="41" spans="1:29" x14ac:dyDescent="0.25">
      <c r="E41" s="289"/>
    </row>
    <row r="42" spans="1:29" x14ac:dyDescent="0.25">
      <c r="E42" s="289"/>
    </row>
  </sheetData>
  <protectedRanges>
    <protectedRange password="CA04" sqref="K2:N2 F15:G15 B2:I4 A1:A36 K28:M28 B16:B36 E5:E36 C16:D16 C18:D22 C30:D33 C24:D28 C35:D36 N5:N16 F35:AC36 P28:R28 P32:R32 S5:V15 P16:V16 T28:V28 W5:AB16 Y28:AA28 F5:H14 I5:I16 G17:I17 H34:I34 G19:G21 F16:F20 G16:H16 F22:G34 H18:H33 K16:M16 K22:M22 K32:M33" name="Диапазон1_3"/>
    <protectedRange password="CA04" sqref="K3:N3 P5:R5 P8:R12 P14:R15 AC5:AC16 J3:J17 J34 O5:O16" name="Диапазон1_2_1"/>
  </protectedRanges>
  <mergeCells count="4">
    <mergeCell ref="A1:O1"/>
    <mergeCell ref="A2:A3"/>
    <mergeCell ref="B2:O2"/>
    <mergeCell ref="P2:X2"/>
  </mergeCells>
  <pageMargins left="0.7" right="0.7" top="0.75" bottom="0.75" header="0.3" footer="0.3"/>
  <pageSetup paperSize="9" scale="82" orientation="landscape" r:id="rId1"/>
  <ignoredErrors>
    <ignoredError sqref="S6:S7 S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showGridLines="0"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E22" sqref="AE22"/>
    </sheetView>
  </sheetViews>
  <sheetFormatPr defaultRowHeight="15" x14ac:dyDescent="0.25"/>
  <cols>
    <col min="1" max="1" width="50.28515625" customWidth="1"/>
    <col min="2" max="14" width="10.7109375" style="160" customWidth="1"/>
    <col min="15" max="15" width="13" style="160" customWidth="1"/>
    <col min="16" max="29" width="10.7109375" style="160" customWidth="1"/>
    <col min="175" max="175" width="40.28515625" bestFit="1" customWidth="1"/>
    <col min="176" max="214" width="10.7109375" customWidth="1"/>
    <col min="215" max="215" width="11.42578125" bestFit="1" customWidth="1"/>
    <col min="216" max="216" width="9.5703125" bestFit="1" customWidth="1"/>
    <col min="217" max="217" width="12" bestFit="1" customWidth="1"/>
    <col min="431" max="431" width="40.28515625" bestFit="1" customWidth="1"/>
    <col min="432" max="470" width="10.7109375" customWidth="1"/>
    <col min="471" max="471" width="11.42578125" bestFit="1" customWidth="1"/>
    <col min="472" max="472" width="9.5703125" bestFit="1" customWidth="1"/>
    <col min="473" max="473" width="12" bestFit="1" customWidth="1"/>
    <col min="687" max="687" width="40.28515625" bestFit="1" customWidth="1"/>
    <col min="688" max="726" width="10.7109375" customWidth="1"/>
    <col min="727" max="727" width="11.42578125" bestFit="1" customWidth="1"/>
    <col min="728" max="728" width="9.5703125" bestFit="1" customWidth="1"/>
    <col min="729" max="729" width="12" bestFit="1" customWidth="1"/>
    <col min="943" max="943" width="40.28515625" bestFit="1" customWidth="1"/>
    <col min="944" max="982" width="10.7109375" customWidth="1"/>
    <col min="983" max="983" width="11.42578125" bestFit="1" customWidth="1"/>
    <col min="984" max="984" width="9.5703125" bestFit="1" customWidth="1"/>
    <col min="985" max="985" width="12" bestFit="1" customWidth="1"/>
    <col min="1199" max="1199" width="40.28515625" bestFit="1" customWidth="1"/>
    <col min="1200" max="1238" width="10.7109375" customWidth="1"/>
    <col min="1239" max="1239" width="11.42578125" bestFit="1" customWidth="1"/>
    <col min="1240" max="1240" width="9.5703125" bestFit="1" customWidth="1"/>
    <col min="1241" max="1241" width="12" bestFit="1" customWidth="1"/>
    <col min="1455" max="1455" width="40.28515625" bestFit="1" customWidth="1"/>
    <col min="1456" max="1494" width="10.7109375" customWidth="1"/>
    <col min="1495" max="1495" width="11.42578125" bestFit="1" customWidth="1"/>
    <col min="1496" max="1496" width="9.5703125" bestFit="1" customWidth="1"/>
    <col min="1497" max="1497" width="12" bestFit="1" customWidth="1"/>
    <col min="1711" max="1711" width="40.28515625" bestFit="1" customWidth="1"/>
    <col min="1712" max="1750" width="10.7109375" customWidth="1"/>
    <col min="1751" max="1751" width="11.42578125" bestFit="1" customWidth="1"/>
    <col min="1752" max="1752" width="9.5703125" bestFit="1" customWidth="1"/>
    <col min="1753" max="1753" width="12" bestFit="1" customWidth="1"/>
    <col min="1967" max="1967" width="40.28515625" bestFit="1" customWidth="1"/>
    <col min="1968" max="2006" width="10.7109375" customWidth="1"/>
    <col min="2007" max="2007" width="11.42578125" bestFit="1" customWidth="1"/>
    <col min="2008" max="2008" width="9.5703125" bestFit="1" customWidth="1"/>
    <col min="2009" max="2009" width="12" bestFit="1" customWidth="1"/>
    <col min="2223" max="2223" width="40.28515625" bestFit="1" customWidth="1"/>
    <col min="2224" max="2262" width="10.7109375" customWidth="1"/>
    <col min="2263" max="2263" width="11.42578125" bestFit="1" customWidth="1"/>
    <col min="2264" max="2264" width="9.5703125" bestFit="1" customWidth="1"/>
    <col min="2265" max="2265" width="12" bestFit="1" customWidth="1"/>
    <col min="2479" max="2479" width="40.28515625" bestFit="1" customWidth="1"/>
    <col min="2480" max="2518" width="10.7109375" customWidth="1"/>
    <col min="2519" max="2519" width="11.42578125" bestFit="1" customWidth="1"/>
    <col min="2520" max="2520" width="9.5703125" bestFit="1" customWidth="1"/>
    <col min="2521" max="2521" width="12" bestFit="1" customWidth="1"/>
    <col min="2735" max="2735" width="40.28515625" bestFit="1" customWidth="1"/>
    <col min="2736" max="2774" width="10.7109375" customWidth="1"/>
    <col min="2775" max="2775" width="11.42578125" bestFit="1" customWidth="1"/>
    <col min="2776" max="2776" width="9.5703125" bestFit="1" customWidth="1"/>
    <col min="2777" max="2777" width="12" bestFit="1" customWidth="1"/>
    <col min="2991" max="2991" width="40.28515625" bestFit="1" customWidth="1"/>
    <col min="2992" max="3030" width="10.7109375" customWidth="1"/>
    <col min="3031" max="3031" width="11.42578125" bestFit="1" customWidth="1"/>
    <col min="3032" max="3032" width="9.5703125" bestFit="1" customWidth="1"/>
    <col min="3033" max="3033" width="12" bestFit="1" customWidth="1"/>
    <col min="3247" max="3247" width="40.28515625" bestFit="1" customWidth="1"/>
    <col min="3248" max="3286" width="10.7109375" customWidth="1"/>
    <col min="3287" max="3287" width="11.42578125" bestFit="1" customWidth="1"/>
    <col min="3288" max="3288" width="9.5703125" bestFit="1" customWidth="1"/>
    <col min="3289" max="3289" width="12" bestFit="1" customWidth="1"/>
    <col min="3503" max="3503" width="40.28515625" bestFit="1" customWidth="1"/>
    <col min="3504" max="3542" width="10.7109375" customWidth="1"/>
    <col min="3543" max="3543" width="11.42578125" bestFit="1" customWidth="1"/>
    <col min="3544" max="3544" width="9.5703125" bestFit="1" customWidth="1"/>
    <col min="3545" max="3545" width="12" bestFit="1" customWidth="1"/>
    <col min="3759" max="3759" width="40.28515625" bestFit="1" customWidth="1"/>
    <col min="3760" max="3798" width="10.7109375" customWidth="1"/>
    <col min="3799" max="3799" width="11.42578125" bestFit="1" customWidth="1"/>
    <col min="3800" max="3800" width="9.5703125" bestFit="1" customWidth="1"/>
    <col min="3801" max="3801" width="12" bestFit="1" customWidth="1"/>
    <col min="4015" max="4015" width="40.28515625" bestFit="1" customWidth="1"/>
    <col min="4016" max="4054" width="10.7109375" customWidth="1"/>
    <col min="4055" max="4055" width="11.42578125" bestFit="1" customWidth="1"/>
    <col min="4056" max="4056" width="9.5703125" bestFit="1" customWidth="1"/>
    <col min="4057" max="4057" width="12" bestFit="1" customWidth="1"/>
    <col min="4271" max="4271" width="40.28515625" bestFit="1" customWidth="1"/>
    <col min="4272" max="4310" width="10.7109375" customWidth="1"/>
    <col min="4311" max="4311" width="11.42578125" bestFit="1" customWidth="1"/>
    <col min="4312" max="4312" width="9.5703125" bestFit="1" customWidth="1"/>
    <col min="4313" max="4313" width="12" bestFit="1" customWidth="1"/>
    <col min="4527" max="4527" width="40.28515625" bestFit="1" customWidth="1"/>
    <col min="4528" max="4566" width="10.7109375" customWidth="1"/>
    <col min="4567" max="4567" width="11.42578125" bestFit="1" customWidth="1"/>
    <col min="4568" max="4568" width="9.5703125" bestFit="1" customWidth="1"/>
    <col min="4569" max="4569" width="12" bestFit="1" customWidth="1"/>
    <col min="4783" max="4783" width="40.28515625" bestFit="1" customWidth="1"/>
    <col min="4784" max="4822" width="10.7109375" customWidth="1"/>
    <col min="4823" max="4823" width="11.42578125" bestFit="1" customWidth="1"/>
    <col min="4824" max="4824" width="9.5703125" bestFit="1" customWidth="1"/>
    <col min="4825" max="4825" width="12" bestFit="1" customWidth="1"/>
    <col min="5039" max="5039" width="40.28515625" bestFit="1" customWidth="1"/>
    <col min="5040" max="5078" width="10.7109375" customWidth="1"/>
    <col min="5079" max="5079" width="11.42578125" bestFit="1" customWidth="1"/>
    <col min="5080" max="5080" width="9.5703125" bestFit="1" customWidth="1"/>
    <col min="5081" max="5081" width="12" bestFit="1" customWidth="1"/>
    <col min="5295" max="5295" width="40.28515625" bestFit="1" customWidth="1"/>
    <col min="5296" max="5334" width="10.7109375" customWidth="1"/>
    <col min="5335" max="5335" width="11.42578125" bestFit="1" customWidth="1"/>
    <col min="5336" max="5336" width="9.5703125" bestFit="1" customWidth="1"/>
    <col min="5337" max="5337" width="12" bestFit="1" customWidth="1"/>
    <col min="5551" max="5551" width="40.28515625" bestFit="1" customWidth="1"/>
    <col min="5552" max="5590" width="10.7109375" customWidth="1"/>
    <col min="5591" max="5591" width="11.42578125" bestFit="1" customWidth="1"/>
    <col min="5592" max="5592" width="9.5703125" bestFit="1" customWidth="1"/>
    <col min="5593" max="5593" width="12" bestFit="1" customWidth="1"/>
    <col min="5807" max="5807" width="40.28515625" bestFit="1" customWidth="1"/>
    <col min="5808" max="5846" width="10.7109375" customWidth="1"/>
    <col min="5847" max="5847" width="11.42578125" bestFit="1" customWidth="1"/>
    <col min="5848" max="5848" width="9.5703125" bestFit="1" customWidth="1"/>
    <col min="5849" max="5849" width="12" bestFit="1" customWidth="1"/>
    <col min="6063" max="6063" width="40.28515625" bestFit="1" customWidth="1"/>
    <col min="6064" max="6102" width="10.7109375" customWidth="1"/>
    <col min="6103" max="6103" width="11.42578125" bestFit="1" customWidth="1"/>
    <col min="6104" max="6104" width="9.5703125" bestFit="1" customWidth="1"/>
    <col min="6105" max="6105" width="12" bestFit="1" customWidth="1"/>
    <col min="6319" max="6319" width="40.28515625" bestFit="1" customWidth="1"/>
    <col min="6320" max="6358" width="10.7109375" customWidth="1"/>
    <col min="6359" max="6359" width="11.42578125" bestFit="1" customWidth="1"/>
    <col min="6360" max="6360" width="9.5703125" bestFit="1" customWidth="1"/>
    <col min="6361" max="6361" width="12" bestFit="1" customWidth="1"/>
    <col min="6575" max="6575" width="40.28515625" bestFit="1" customWidth="1"/>
    <col min="6576" max="6614" width="10.7109375" customWidth="1"/>
    <col min="6615" max="6615" width="11.42578125" bestFit="1" customWidth="1"/>
    <col min="6616" max="6616" width="9.5703125" bestFit="1" customWidth="1"/>
    <col min="6617" max="6617" width="12" bestFit="1" customWidth="1"/>
    <col min="6831" max="6831" width="40.28515625" bestFit="1" customWidth="1"/>
    <col min="6832" max="6870" width="10.7109375" customWidth="1"/>
    <col min="6871" max="6871" width="11.42578125" bestFit="1" customWidth="1"/>
    <col min="6872" max="6872" width="9.5703125" bestFit="1" customWidth="1"/>
    <col min="6873" max="6873" width="12" bestFit="1" customWidth="1"/>
    <col min="7087" max="7087" width="40.28515625" bestFit="1" customWidth="1"/>
    <col min="7088" max="7126" width="10.7109375" customWidth="1"/>
    <col min="7127" max="7127" width="11.42578125" bestFit="1" customWidth="1"/>
    <col min="7128" max="7128" width="9.5703125" bestFit="1" customWidth="1"/>
    <col min="7129" max="7129" width="12" bestFit="1" customWidth="1"/>
    <col min="7343" max="7343" width="40.28515625" bestFit="1" customWidth="1"/>
    <col min="7344" max="7382" width="10.7109375" customWidth="1"/>
    <col min="7383" max="7383" width="11.42578125" bestFit="1" customWidth="1"/>
    <col min="7384" max="7384" width="9.5703125" bestFit="1" customWidth="1"/>
    <col min="7385" max="7385" width="12" bestFit="1" customWidth="1"/>
    <col min="7599" max="7599" width="40.28515625" bestFit="1" customWidth="1"/>
    <col min="7600" max="7638" width="10.7109375" customWidth="1"/>
    <col min="7639" max="7639" width="11.42578125" bestFit="1" customWidth="1"/>
    <col min="7640" max="7640" width="9.5703125" bestFit="1" customWidth="1"/>
    <col min="7641" max="7641" width="12" bestFit="1" customWidth="1"/>
    <col min="7855" max="7855" width="40.28515625" bestFit="1" customWidth="1"/>
    <col min="7856" max="7894" width="10.7109375" customWidth="1"/>
    <col min="7895" max="7895" width="11.42578125" bestFit="1" customWidth="1"/>
    <col min="7896" max="7896" width="9.5703125" bestFit="1" customWidth="1"/>
    <col min="7897" max="7897" width="12" bestFit="1" customWidth="1"/>
    <col min="8111" max="8111" width="40.28515625" bestFit="1" customWidth="1"/>
    <col min="8112" max="8150" width="10.7109375" customWidth="1"/>
    <col min="8151" max="8151" width="11.42578125" bestFit="1" customWidth="1"/>
    <col min="8152" max="8152" width="9.5703125" bestFit="1" customWidth="1"/>
    <col min="8153" max="8153" width="12" bestFit="1" customWidth="1"/>
    <col min="8367" max="8367" width="40.28515625" bestFit="1" customWidth="1"/>
    <col min="8368" max="8406" width="10.7109375" customWidth="1"/>
    <col min="8407" max="8407" width="11.42578125" bestFit="1" customWidth="1"/>
    <col min="8408" max="8408" width="9.5703125" bestFit="1" customWidth="1"/>
    <col min="8409" max="8409" width="12" bestFit="1" customWidth="1"/>
    <col min="8623" max="8623" width="40.28515625" bestFit="1" customWidth="1"/>
    <col min="8624" max="8662" width="10.7109375" customWidth="1"/>
    <col min="8663" max="8663" width="11.42578125" bestFit="1" customWidth="1"/>
    <col min="8664" max="8664" width="9.5703125" bestFit="1" customWidth="1"/>
    <col min="8665" max="8665" width="12" bestFit="1" customWidth="1"/>
    <col min="8879" max="8879" width="40.28515625" bestFit="1" customWidth="1"/>
    <col min="8880" max="8918" width="10.7109375" customWidth="1"/>
    <col min="8919" max="8919" width="11.42578125" bestFit="1" customWidth="1"/>
    <col min="8920" max="8920" width="9.5703125" bestFit="1" customWidth="1"/>
    <col min="8921" max="8921" width="12" bestFit="1" customWidth="1"/>
    <col min="9135" max="9135" width="40.28515625" bestFit="1" customWidth="1"/>
    <col min="9136" max="9174" width="10.7109375" customWidth="1"/>
    <col min="9175" max="9175" width="11.42578125" bestFit="1" customWidth="1"/>
    <col min="9176" max="9176" width="9.5703125" bestFit="1" customWidth="1"/>
    <col min="9177" max="9177" width="12" bestFit="1" customWidth="1"/>
    <col min="9391" max="9391" width="40.28515625" bestFit="1" customWidth="1"/>
    <col min="9392" max="9430" width="10.7109375" customWidth="1"/>
    <col min="9431" max="9431" width="11.42578125" bestFit="1" customWidth="1"/>
    <col min="9432" max="9432" width="9.5703125" bestFit="1" customWidth="1"/>
    <col min="9433" max="9433" width="12" bestFit="1" customWidth="1"/>
    <col min="9647" max="9647" width="40.28515625" bestFit="1" customWidth="1"/>
    <col min="9648" max="9686" width="10.7109375" customWidth="1"/>
    <col min="9687" max="9687" width="11.42578125" bestFit="1" customWidth="1"/>
    <col min="9688" max="9688" width="9.5703125" bestFit="1" customWidth="1"/>
    <col min="9689" max="9689" width="12" bestFit="1" customWidth="1"/>
    <col min="9903" max="9903" width="40.28515625" bestFit="1" customWidth="1"/>
    <col min="9904" max="9942" width="10.7109375" customWidth="1"/>
    <col min="9943" max="9943" width="11.42578125" bestFit="1" customWidth="1"/>
    <col min="9944" max="9944" width="9.5703125" bestFit="1" customWidth="1"/>
    <col min="9945" max="9945" width="12" bestFit="1" customWidth="1"/>
    <col min="10159" max="10159" width="40.28515625" bestFit="1" customWidth="1"/>
    <col min="10160" max="10198" width="10.7109375" customWidth="1"/>
    <col min="10199" max="10199" width="11.42578125" bestFit="1" customWidth="1"/>
    <col min="10200" max="10200" width="9.5703125" bestFit="1" customWidth="1"/>
    <col min="10201" max="10201" width="12" bestFit="1" customWidth="1"/>
    <col min="10415" max="10415" width="40.28515625" bestFit="1" customWidth="1"/>
    <col min="10416" max="10454" width="10.7109375" customWidth="1"/>
    <col min="10455" max="10455" width="11.42578125" bestFit="1" customWidth="1"/>
    <col min="10456" max="10456" width="9.5703125" bestFit="1" customWidth="1"/>
    <col min="10457" max="10457" width="12" bestFit="1" customWidth="1"/>
    <col min="10671" max="10671" width="40.28515625" bestFit="1" customWidth="1"/>
    <col min="10672" max="10710" width="10.7109375" customWidth="1"/>
    <col min="10711" max="10711" width="11.42578125" bestFit="1" customWidth="1"/>
    <col min="10712" max="10712" width="9.5703125" bestFit="1" customWidth="1"/>
    <col min="10713" max="10713" width="12" bestFit="1" customWidth="1"/>
    <col min="10927" max="10927" width="40.28515625" bestFit="1" customWidth="1"/>
    <col min="10928" max="10966" width="10.7109375" customWidth="1"/>
    <col min="10967" max="10967" width="11.42578125" bestFit="1" customWidth="1"/>
    <col min="10968" max="10968" width="9.5703125" bestFit="1" customWidth="1"/>
    <col min="10969" max="10969" width="12" bestFit="1" customWidth="1"/>
    <col min="11183" max="11183" width="40.28515625" bestFit="1" customWidth="1"/>
    <col min="11184" max="11222" width="10.7109375" customWidth="1"/>
    <col min="11223" max="11223" width="11.42578125" bestFit="1" customWidth="1"/>
    <col min="11224" max="11224" width="9.5703125" bestFit="1" customWidth="1"/>
    <col min="11225" max="11225" width="12" bestFit="1" customWidth="1"/>
    <col min="11439" max="11439" width="40.28515625" bestFit="1" customWidth="1"/>
    <col min="11440" max="11478" width="10.7109375" customWidth="1"/>
    <col min="11479" max="11479" width="11.42578125" bestFit="1" customWidth="1"/>
    <col min="11480" max="11480" width="9.5703125" bestFit="1" customWidth="1"/>
    <col min="11481" max="11481" width="12" bestFit="1" customWidth="1"/>
    <col min="11695" max="11695" width="40.28515625" bestFit="1" customWidth="1"/>
    <col min="11696" max="11734" width="10.7109375" customWidth="1"/>
    <col min="11735" max="11735" width="11.42578125" bestFit="1" customWidth="1"/>
    <col min="11736" max="11736" width="9.5703125" bestFit="1" customWidth="1"/>
    <col min="11737" max="11737" width="12" bestFit="1" customWidth="1"/>
    <col min="11951" max="11951" width="40.28515625" bestFit="1" customWidth="1"/>
    <col min="11952" max="11990" width="10.7109375" customWidth="1"/>
    <col min="11991" max="11991" width="11.42578125" bestFit="1" customWidth="1"/>
    <col min="11992" max="11992" width="9.5703125" bestFit="1" customWidth="1"/>
    <col min="11993" max="11993" width="12" bestFit="1" customWidth="1"/>
    <col min="12207" max="12207" width="40.28515625" bestFit="1" customWidth="1"/>
    <col min="12208" max="12246" width="10.7109375" customWidth="1"/>
    <col min="12247" max="12247" width="11.42578125" bestFit="1" customWidth="1"/>
    <col min="12248" max="12248" width="9.5703125" bestFit="1" customWidth="1"/>
    <col min="12249" max="12249" width="12" bestFit="1" customWidth="1"/>
    <col min="12463" max="12463" width="40.28515625" bestFit="1" customWidth="1"/>
    <col min="12464" max="12502" width="10.7109375" customWidth="1"/>
    <col min="12503" max="12503" width="11.42578125" bestFit="1" customWidth="1"/>
    <col min="12504" max="12504" width="9.5703125" bestFit="1" customWidth="1"/>
    <col min="12505" max="12505" width="12" bestFit="1" customWidth="1"/>
    <col min="12719" max="12719" width="40.28515625" bestFit="1" customWidth="1"/>
    <col min="12720" max="12758" width="10.7109375" customWidth="1"/>
    <col min="12759" max="12759" width="11.42578125" bestFit="1" customWidth="1"/>
    <col min="12760" max="12760" width="9.5703125" bestFit="1" customWidth="1"/>
    <col min="12761" max="12761" width="12" bestFit="1" customWidth="1"/>
    <col min="12975" max="12975" width="40.28515625" bestFit="1" customWidth="1"/>
    <col min="12976" max="13014" width="10.7109375" customWidth="1"/>
    <col min="13015" max="13015" width="11.42578125" bestFit="1" customWidth="1"/>
    <col min="13016" max="13016" width="9.5703125" bestFit="1" customWidth="1"/>
    <col min="13017" max="13017" width="12" bestFit="1" customWidth="1"/>
    <col min="13231" max="13231" width="40.28515625" bestFit="1" customWidth="1"/>
    <col min="13232" max="13270" width="10.7109375" customWidth="1"/>
    <col min="13271" max="13271" width="11.42578125" bestFit="1" customWidth="1"/>
    <col min="13272" max="13272" width="9.5703125" bestFit="1" customWidth="1"/>
    <col min="13273" max="13273" width="12" bestFit="1" customWidth="1"/>
    <col min="13487" max="13487" width="40.28515625" bestFit="1" customWidth="1"/>
    <col min="13488" max="13526" width="10.7109375" customWidth="1"/>
    <col min="13527" max="13527" width="11.42578125" bestFit="1" customWidth="1"/>
    <col min="13528" max="13528" width="9.5703125" bestFit="1" customWidth="1"/>
    <col min="13529" max="13529" width="12" bestFit="1" customWidth="1"/>
    <col min="13743" max="13743" width="40.28515625" bestFit="1" customWidth="1"/>
    <col min="13744" max="13782" width="10.7109375" customWidth="1"/>
    <col min="13783" max="13783" width="11.42578125" bestFit="1" customWidth="1"/>
    <col min="13784" max="13784" width="9.5703125" bestFit="1" customWidth="1"/>
    <col min="13785" max="13785" width="12" bestFit="1" customWidth="1"/>
    <col min="13999" max="13999" width="40.28515625" bestFit="1" customWidth="1"/>
    <col min="14000" max="14038" width="10.7109375" customWidth="1"/>
    <col min="14039" max="14039" width="11.42578125" bestFit="1" customWidth="1"/>
    <col min="14040" max="14040" width="9.5703125" bestFit="1" customWidth="1"/>
    <col min="14041" max="14041" width="12" bestFit="1" customWidth="1"/>
    <col min="14255" max="14255" width="40.28515625" bestFit="1" customWidth="1"/>
    <col min="14256" max="14294" width="10.7109375" customWidth="1"/>
    <col min="14295" max="14295" width="11.42578125" bestFit="1" customWidth="1"/>
    <col min="14296" max="14296" width="9.5703125" bestFit="1" customWidth="1"/>
    <col min="14297" max="14297" width="12" bestFit="1" customWidth="1"/>
    <col min="14511" max="14511" width="40.28515625" bestFit="1" customWidth="1"/>
    <col min="14512" max="14550" width="10.7109375" customWidth="1"/>
    <col min="14551" max="14551" width="11.42578125" bestFit="1" customWidth="1"/>
    <col min="14552" max="14552" width="9.5703125" bestFit="1" customWidth="1"/>
    <col min="14553" max="14553" width="12" bestFit="1" customWidth="1"/>
    <col min="14767" max="14767" width="40.28515625" bestFit="1" customWidth="1"/>
    <col min="14768" max="14806" width="10.7109375" customWidth="1"/>
    <col min="14807" max="14807" width="11.42578125" bestFit="1" customWidth="1"/>
    <col min="14808" max="14808" width="9.5703125" bestFit="1" customWidth="1"/>
    <col min="14809" max="14809" width="12" bestFit="1" customWidth="1"/>
    <col min="15023" max="15023" width="40.28515625" bestFit="1" customWidth="1"/>
    <col min="15024" max="15062" width="10.7109375" customWidth="1"/>
    <col min="15063" max="15063" width="11.42578125" bestFit="1" customWidth="1"/>
    <col min="15064" max="15064" width="9.5703125" bestFit="1" customWidth="1"/>
    <col min="15065" max="15065" width="12" bestFit="1" customWidth="1"/>
    <col min="15279" max="15279" width="40.28515625" bestFit="1" customWidth="1"/>
    <col min="15280" max="15318" width="10.7109375" customWidth="1"/>
    <col min="15319" max="15319" width="11.42578125" bestFit="1" customWidth="1"/>
    <col min="15320" max="15320" width="9.5703125" bestFit="1" customWidth="1"/>
    <col min="15321" max="15321" width="12" bestFit="1" customWidth="1"/>
    <col min="15535" max="15535" width="40.28515625" bestFit="1" customWidth="1"/>
    <col min="15536" max="15574" width="10.7109375" customWidth="1"/>
    <col min="15575" max="15575" width="11.42578125" bestFit="1" customWidth="1"/>
    <col min="15576" max="15576" width="9.5703125" bestFit="1" customWidth="1"/>
    <col min="15577" max="15577" width="12" bestFit="1" customWidth="1"/>
    <col min="15791" max="15791" width="40.28515625" bestFit="1" customWidth="1"/>
    <col min="15792" max="15830" width="10.7109375" customWidth="1"/>
    <col min="15831" max="15831" width="11.42578125" bestFit="1" customWidth="1"/>
    <col min="15832" max="15832" width="9.5703125" bestFit="1" customWidth="1"/>
    <col min="15833" max="15833" width="12" bestFit="1" customWidth="1"/>
    <col min="16047" max="16047" width="40.28515625" bestFit="1" customWidth="1"/>
    <col min="16048" max="16086" width="10.7109375" customWidth="1"/>
    <col min="16087" max="16087" width="11.42578125" bestFit="1" customWidth="1"/>
    <col min="16088" max="16088" width="9.5703125" bestFit="1" customWidth="1"/>
    <col min="16089" max="16089" width="12" bestFit="1" customWidth="1"/>
  </cols>
  <sheetData>
    <row r="1" spans="1:29" ht="21" x14ac:dyDescent="0.25">
      <c r="A1" s="393" t="s">
        <v>44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278"/>
      <c r="Q1" s="278"/>
      <c r="R1" s="278"/>
      <c r="S1" s="278"/>
      <c r="T1" s="285"/>
      <c r="U1" s="285"/>
      <c r="V1" s="285"/>
      <c r="W1" s="285"/>
      <c r="X1" s="285"/>
      <c r="Y1" s="379"/>
      <c r="Z1" s="379"/>
      <c r="AA1" s="379"/>
      <c r="AB1" s="379"/>
      <c r="AC1" s="379"/>
    </row>
    <row r="2" spans="1:29" ht="21" x14ac:dyDescent="0.25">
      <c r="A2" s="395"/>
      <c r="B2" s="394">
        <v>2022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4">
        <v>2023</v>
      </c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7"/>
    </row>
    <row r="3" spans="1:29" ht="15.75" customHeight="1" x14ac:dyDescent="0.25">
      <c r="A3" s="396"/>
      <c r="B3" s="161" t="s">
        <v>1</v>
      </c>
      <c r="C3" s="161" t="s">
        <v>2</v>
      </c>
      <c r="D3" s="161" t="s">
        <v>3</v>
      </c>
      <c r="E3" s="161" t="s">
        <v>4</v>
      </c>
      <c r="F3" s="161" t="s">
        <v>5</v>
      </c>
      <c r="G3" s="161" t="s">
        <v>6</v>
      </c>
      <c r="H3" s="161" t="s">
        <v>7</v>
      </c>
      <c r="I3" s="161" t="s">
        <v>8</v>
      </c>
      <c r="J3" s="161" t="s">
        <v>45</v>
      </c>
      <c r="K3" s="161" t="s">
        <v>10</v>
      </c>
      <c r="L3" s="161" t="s">
        <v>11</v>
      </c>
      <c r="M3" s="161" t="s">
        <v>12</v>
      </c>
      <c r="N3" s="161" t="s">
        <v>13</v>
      </c>
      <c r="O3" s="161" t="s">
        <v>14</v>
      </c>
      <c r="P3" s="287" t="s">
        <v>1</v>
      </c>
      <c r="Q3" s="287" t="s">
        <v>2</v>
      </c>
      <c r="R3" s="287" t="s">
        <v>3</v>
      </c>
      <c r="S3" s="287" t="s">
        <v>4</v>
      </c>
      <c r="T3" s="295" t="s">
        <v>5</v>
      </c>
      <c r="U3" s="295" t="s">
        <v>6</v>
      </c>
      <c r="V3" s="295" t="s">
        <v>7</v>
      </c>
      <c r="W3" s="295" t="s">
        <v>8</v>
      </c>
      <c r="X3" s="286" t="s">
        <v>45</v>
      </c>
      <c r="Y3" s="380" t="s">
        <v>10</v>
      </c>
      <c r="Z3" s="380" t="s">
        <v>11</v>
      </c>
      <c r="AA3" s="380" t="s">
        <v>12</v>
      </c>
      <c r="AB3" s="380" t="s">
        <v>13</v>
      </c>
      <c r="AC3" s="380" t="s">
        <v>14</v>
      </c>
    </row>
    <row r="4" spans="1:29" ht="18.75" x14ac:dyDescent="0.3">
      <c r="A4" s="54" t="s">
        <v>15</v>
      </c>
      <c r="B4" s="55"/>
      <c r="C4" s="55"/>
      <c r="D4" s="55"/>
      <c r="E4" s="55"/>
      <c r="F4" s="59"/>
      <c r="G4" s="59"/>
      <c r="H4" s="59"/>
      <c r="I4" s="59"/>
      <c r="J4" s="59"/>
      <c r="K4" s="1"/>
      <c r="P4" s="59"/>
      <c r="Q4" s="59"/>
      <c r="R4" s="59"/>
      <c r="S4" s="59"/>
      <c r="T4" s="59"/>
      <c r="U4" s="59"/>
      <c r="V4" s="59"/>
      <c r="W4" s="59"/>
      <c r="X4" s="59"/>
      <c r="Y4" s="1"/>
    </row>
    <row r="5" spans="1:29" ht="15.75" x14ac:dyDescent="0.25">
      <c r="A5" s="65" t="s">
        <v>16</v>
      </c>
      <c r="B5" s="1">
        <v>384024</v>
      </c>
      <c r="C5" s="2">
        <v>299842</v>
      </c>
      <c r="D5" s="1">
        <v>301333</v>
      </c>
      <c r="E5" s="81">
        <f>SUM(B5:D5)</f>
        <v>985199</v>
      </c>
      <c r="F5" s="1">
        <v>239604</v>
      </c>
      <c r="G5" s="2">
        <v>148622</v>
      </c>
      <c r="H5" s="1">
        <v>34379</v>
      </c>
      <c r="I5" s="81">
        <f t="shared" ref="I5:I13" si="0">SUM(F5:H5)</f>
        <v>422605</v>
      </c>
      <c r="J5" s="81">
        <f>E5+I5</f>
        <v>1407804</v>
      </c>
      <c r="K5" s="1">
        <v>24982</v>
      </c>
      <c r="L5" s="2">
        <v>36775</v>
      </c>
      <c r="M5" s="1">
        <v>112422</v>
      </c>
      <c r="N5" s="81">
        <f t="shared" ref="N5:N13" si="1">SUM(K5:M5)</f>
        <v>174179</v>
      </c>
      <c r="O5" s="81">
        <f>J5+N5</f>
        <v>1581983</v>
      </c>
      <c r="P5" s="1">
        <v>343991</v>
      </c>
      <c r="Q5" s="2">
        <v>320601</v>
      </c>
      <c r="R5" s="1">
        <v>317883</v>
      </c>
      <c r="S5" s="81">
        <f t="shared" ref="S5:S13" si="2">SUM(P5:R5)</f>
        <v>982475</v>
      </c>
      <c r="T5" s="1">
        <v>224620</v>
      </c>
      <c r="U5" s="2">
        <v>99046</v>
      </c>
      <c r="V5" s="1">
        <v>27743</v>
      </c>
      <c r="W5" s="81">
        <f>SUM(T5:V5)</f>
        <v>351409</v>
      </c>
      <c r="X5" s="1">
        <f t="shared" ref="X5:X12" si="3">S5+W5</f>
        <v>1333884</v>
      </c>
      <c r="Y5" s="1">
        <v>27611</v>
      </c>
      <c r="Z5" s="2">
        <v>19828</v>
      </c>
      <c r="AA5" s="1">
        <v>26470</v>
      </c>
      <c r="AB5" s="81">
        <f t="shared" ref="AB5:AB13" si="4">SUM(Y5:AA5)</f>
        <v>73909</v>
      </c>
      <c r="AC5" s="81">
        <f>X5+AB5</f>
        <v>1407793</v>
      </c>
    </row>
    <row r="6" spans="1:29" ht="15.75" x14ac:dyDescent="0.25">
      <c r="A6" s="66" t="s">
        <v>17</v>
      </c>
      <c r="B6" s="4">
        <v>361926</v>
      </c>
      <c r="C6" s="4">
        <v>287654</v>
      </c>
      <c r="D6" s="4">
        <v>298758</v>
      </c>
      <c r="E6" s="82">
        <f t="shared" ref="E6:E13" si="5">SUM(B6:D6)</f>
        <v>948338</v>
      </c>
      <c r="F6" s="4">
        <v>244550</v>
      </c>
      <c r="G6" s="4">
        <v>155144</v>
      </c>
      <c r="H6" s="4">
        <v>55688</v>
      </c>
      <c r="I6" s="82">
        <f t="shared" si="0"/>
        <v>455382</v>
      </c>
      <c r="J6" s="82">
        <f t="shared" ref="J6:J13" si="6">E6+I6</f>
        <v>1403720</v>
      </c>
      <c r="K6" s="4">
        <v>63059</v>
      </c>
      <c r="L6" s="4">
        <v>58939</v>
      </c>
      <c r="M6" s="4">
        <v>125512</v>
      </c>
      <c r="N6" s="82">
        <f t="shared" si="1"/>
        <v>247510</v>
      </c>
      <c r="O6" s="82">
        <f t="shared" ref="O6:O12" si="7">J6+N6</f>
        <v>1651230</v>
      </c>
      <c r="P6" s="4">
        <v>339620</v>
      </c>
      <c r="Q6" s="4">
        <v>319102</v>
      </c>
      <c r="R6" s="4">
        <v>316733</v>
      </c>
      <c r="S6" s="82">
        <f t="shared" si="2"/>
        <v>975455</v>
      </c>
      <c r="T6" s="4">
        <v>233875</v>
      </c>
      <c r="U6" s="4">
        <v>125759</v>
      </c>
      <c r="V6" s="4">
        <v>45856</v>
      </c>
      <c r="W6" s="82">
        <f t="shared" ref="W6:W12" si="8">SUM(T6:V6)</f>
        <v>405490</v>
      </c>
      <c r="X6" s="4">
        <f t="shared" si="3"/>
        <v>1380945</v>
      </c>
      <c r="Y6" s="4">
        <v>69786</v>
      </c>
      <c r="Z6" s="4">
        <v>56634</v>
      </c>
      <c r="AA6" s="4">
        <v>60002</v>
      </c>
      <c r="AB6" s="82">
        <f t="shared" si="4"/>
        <v>186422</v>
      </c>
      <c r="AC6" s="82">
        <f t="shared" ref="AC6:AC13" si="9">X6+AB6</f>
        <v>1567367</v>
      </c>
    </row>
    <row r="7" spans="1:29" ht="15.75" x14ac:dyDescent="0.25">
      <c r="A7" s="66" t="s">
        <v>18</v>
      </c>
      <c r="B7" s="3">
        <v>289342</v>
      </c>
      <c r="C7" s="4">
        <v>225107</v>
      </c>
      <c r="D7" s="3">
        <v>228078</v>
      </c>
      <c r="E7" s="82">
        <f t="shared" si="5"/>
        <v>742527</v>
      </c>
      <c r="F7" s="3">
        <v>185885</v>
      </c>
      <c r="G7" s="4">
        <v>116535</v>
      </c>
      <c r="H7" s="3">
        <v>38888</v>
      </c>
      <c r="I7" s="82">
        <f t="shared" si="0"/>
        <v>341308</v>
      </c>
      <c r="J7" s="82">
        <f t="shared" si="6"/>
        <v>1083835</v>
      </c>
      <c r="K7" s="3">
        <v>26142</v>
      </c>
      <c r="L7" s="4">
        <v>37302</v>
      </c>
      <c r="M7" s="3">
        <v>89669</v>
      </c>
      <c r="N7" s="82">
        <f t="shared" si="1"/>
        <v>153113</v>
      </c>
      <c r="O7" s="82">
        <f t="shared" si="7"/>
        <v>1236948</v>
      </c>
      <c r="P7" s="3">
        <v>260404</v>
      </c>
      <c r="Q7" s="4">
        <v>245701</v>
      </c>
      <c r="R7" s="3">
        <v>245204</v>
      </c>
      <c r="S7" s="82">
        <f t="shared" si="2"/>
        <v>751309</v>
      </c>
      <c r="T7" s="3">
        <v>175482</v>
      </c>
      <c r="U7" s="4">
        <v>71207</v>
      </c>
      <c r="V7" s="3">
        <v>40742</v>
      </c>
      <c r="W7" s="82">
        <f t="shared" si="8"/>
        <v>287431</v>
      </c>
      <c r="X7" s="3">
        <f t="shared" si="3"/>
        <v>1038740</v>
      </c>
      <c r="Y7" s="3">
        <v>36283</v>
      </c>
      <c r="Z7" s="4">
        <v>34852</v>
      </c>
      <c r="AA7" s="3">
        <v>37215</v>
      </c>
      <c r="AB7" s="82">
        <f t="shared" si="4"/>
        <v>108350</v>
      </c>
      <c r="AC7" s="82">
        <f t="shared" si="9"/>
        <v>1147090</v>
      </c>
    </row>
    <row r="8" spans="1:29" ht="15.75" x14ac:dyDescent="0.25">
      <c r="A8" s="66" t="s">
        <v>19</v>
      </c>
      <c r="B8" s="3">
        <v>267992</v>
      </c>
      <c r="C8" s="4">
        <v>215438</v>
      </c>
      <c r="D8" s="3">
        <v>209977</v>
      </c>
      <c r="E8" s="82">
        <f t="shared" si="5"/>
        <v>693407</v>
      </c>
      <c r="F8" s="3">
        <v>164680</v>
      </c>
      <c r="G8" s="4">
        <v>107087</v>
      </c>
      <c r="H8" s="3">
        <v>33906</v>
      </c>
      <c r="I8" s="82">
        <f t="shared" si="0"/>
        <v>305673</v>
      </c>
      <c r="J8" s="82">
        <f t="shared" si="6"/>
        <v>999080</v>
      </c>
      <c r="K8" s="3">
        <v>17647</v>
      </c>
      <c r="L8" s="4">
        <v>18714</v>
      </c>
      <c r="M8" s="3">
        <v>63195</v>
      </c>
      <c r="N8" s="82">
        <f t="shared" si="1"/>
        <v>99556</v>
      </c>
      <c r="O8" s="82">
        <f t="shared" si="7"/>
        <v>1098636</v>
      </c>
      <c r="P8" s="3">
        <v>240023</v>
      </c>
      <c r="Q8" s="4">
        <v>215735</v>
      </c>
      <c r="R8" s="3">
        <v>223360</v>
      </c>
      <c r="S8" s="82">
        <f t="shared" si="2"/>
        <v>679118</v>
      </c>
      <c r="T8" s="3">
        <v>155356</v>
      </c>
      <c r="U8" s="4">
        <v>74685</v>
      </c>
      <c r="V8" s="3">
        <v>19298</v>
      </c>
      <c r="W8" s="82">
        <f t="shared" si="8"/>
        <v>249339</v>
      </c>
      <c r="X8" s="3">
        <f t="shared" si="3"/>
        <v>928457</v>
      </c>
      <c r="Y8" s="3">
        <v>9005</v>
      </c>
      <c r="Z8" s="4">
        <v>12111</v>
      </c>
      <c r="AA8" s="3">
        <v>10457</v>
      </c>
      <c r="AB8" s="82">
        <f t="shared" si="4"/>
        <v>31573</v>
      </c>
      <c r="AC8" s="82">
        <f t="shared" si="9"/>
        <v>960030</v>
      </c>
    </row>
    <row r="9" spans="1:29" ht="15.75" x14ac:dyDescent="0.25">
      <c r="A9" s="66" t="s">
        <v>20</v>
      </c>
      <c r="B9" s="3">
        <v>452089</v>
      </c>
      <c r="C9" s="4">
        <v>350067</v>
      </c>
      <c r="D9" s="3">
        <v>371188</v>
      </c>
      <c r="E9" s="82">
        <f t="shared" si="5"/>
        <v>1173344</v>
      </c>
      <c r="F9" s="3">
        <v>281982</v>
      </c>
      <c r="G9" s="4">
        <v>148973</v>
      </c>
      <c r="H9" s="3">
        <v>85957</v>
      </c>
      <c r="I9" s="82">
        <f t="shared" si="0"/>
        <v>516912</v>
      </c>
      <c r="J9" s="82">
        <f t="shared" si="6"/>
        <v>1690256</v>
      </c>
      <c r="K9" s="3">
        <v>109036</v>
      </c>
      <c r="L9" s="4">
        <v>103080</v>
      </c>
      <c r="M9" s="3">
        <v>176695</v>
      </c>
      <c r="N9" s="82">
        <f t="shared" si="1"/>
        <v>388811</v>
      </c>
      <c r="O9" s="82">
        <f t="shared" si="7"/>
        <v>2079067</v>
      </c>
      <c r="P9" s="3">
        <v>410552</v>
      </c>
      <c r="Q9" s="4">
        <v>392360</v>
      </c>
      <c r="R9" s="3">
        <v>381458</v>
      </c>
      <c r="S9" s="82">
        <f t="shared" si="2"/>
        <v>1184370</v>
      </c>
      <c r="T9" s="3">
        <v>275745</v>
      </c>
      <c r="U9" s="4">
        <v>140533</v>
      </c>
      <c r="V9" s="3">
        <v>108650</v>
      </c>
      <c r="W9" s="82">
        <f t="shared" si="8"/>
        <v>524928</v>
      </c>
      <c r="X9" s="3">
        <f t="shared" si="3"/>
        <v>1709298</v>
      </c>
      <c r="Y9" s="3">
        <v>97996</v>
      </c>
      <c r="Z9" s="4">
        <v>100741</v>
      </c>
      <c r="AA9" s="3">
        <v>137557</v>
      </c>
      <c r="AB9" s="82">
        <f t="shared" si="4"/>
        <v>336294</v>
      </c>
      <c r="AC9" s="82">
        <f t="shared" si="9"/>
        <v>2045592</v>
      </c>
    </row>
    <row r="10" spans="1:29" ht="15.75" x14ac:dyDescent="0.25">
      <c r="A10" s="66" t="s">
        <v>21</v>
      </c>
      <c r="B10" s="3">
        <v>185356</v>
      </c>
      <c r="C10" s="4">
        <v>145411</v>
      </c>
      <c r="D10" s="3">
        <v>150646</v>
      </c>
      <c r="E10" s="82">
        <f t="shared" si="5"/>
        <v>481413</v>
      </c>
      <c r="F10" s="3">
        <v>117507</v>
      </c>
      <c r="G10" s="4">
        <v>73511</v>
      </c>
      <c r="H10" s="3">
        <v>27155</v>
      </c>
      <c r="I10" s="82">
        <f t="shared" si="0"/>
        <v>218173</v>
      </c>
      <c r="J10" s="82">
        <f t="shared" si="6"/>
        <v>699586</v>
      </c>
      <c r="K10" s="3">
        <v>15582</v>
      </c>
      <c r="L10" s="4">
        <v>27060</v>
      </c>
      <c r="M10" s="3">
        <v>61570</v>
      </c>
      <c r="N10" s="82">
        <f t="shared" si="1"/>
        <v>104212</v>
      </c>
      <c r="O10" s="82">
        <f t="shared" si="7"/>
        <v>803798</v>
      </c>
      <c r="P10" s="3">
        <v>167557</v>
      </c>
      <c r="Q10" s="4">
        <v>155153</v>
      </c>
      <c r="R10" s="3">
        <v>154213</v>
      </c>
      <c r="S10" s="82">
        <f t="shared" si="2"/>
        <v>476923</v>
      </c>
      <c r="T10" s="3">
        <v>107019</v>
      </c>
      <c r="U10" s="4">
        <v>53374</v>
      </c>
      <c r="V10" s="3">
        <v>26992</v>
      </c>
      <c r="W10" s="82">
        <f t="shared" si="8"/>
        <v>187385</v>
      </c>
      <c r="X10" s="3">
        <f t="shared" si="3"/>
        <v>664308</v>
      </c>
      <c r="Y10" s="3">
        <v>15972</v>
      </c>
      <c r="Z10" s="4">
        <v>25675</v>
      </c>
      <c r="AA10" s="3">
        <v>27953</v>
      </c>
      <c r="AB10" s="82">
        <f t="shared" si="4"/>
        <v>69600</v>
      </c>
      <c r="AC10" s="82">
        <f t="shared" si="9"/>
        <v>733908</v>
      </c>
    </row>
    <row r="11" spans="1:29" ht="15.75" x14ac:dyDescent="0.25">
      <c r="A11" s="66" t="s">
        <v>22</v>
      </c>
      <c r="B11" s="3">
        <v>420083</v>
      </c>
      <c r="C11" s="4">
        <v>351377</v>
      </c>
      <c r="D11" s="3">
        <v>376032</v>
      </c>
      <c r="E11" s="82">
        <f t="shared" si="5"/>
        <v>1147492</v>
      </c>
      <c r="F11" s="3">
        <v>300877</v>
      </c>
      <c r="G11" s="4">
        <v>238117</v>
      </c>
      <c r="H11" s="3">
        <v>130914</v>
      </c>
      <c r="I11" s="82">
        <f t="shared" si="0"/>
        <v>669908</v>
      </c>
      <c r="J11" s="82">
        <f t="shared" si="6"/>
        <v>1817400</v>
      </c>
      <c r="K11" s="3">
        <v>46001</v>
      </c>
      <c r="L11" s="4">
        <v>66977</v>
      </c>
      <c r="M11" s="3">
        <v>174886</v>
      </c>
      <c r="N11" s="82">
        <f t="shared" si="1"/>
        <v>287864</v>
      </c>
      <c r="O11" s="82">
        <f t="shared" si="7"/>
        <v>2105264</v>
      </c>
      <c r="P11" s="3">
        <v>419627</v>
      </c>
      <c r="Q11" s="4">
        <v>402585</v>
      </c>
      <c r="R11" s="3">
        <v>403218</v>
      </c>
      <c r="S11" s="82">
        <f t="shared" si="2"/>
        <v>1225430</v>
      </c>
      <c r="T11" s="3">
        <v>296188</v>
      </c>
      <c r="U11" s="4">
        <v>192653</v>
      </c>
      <c r="V11" s="3">
        <v>133055</v>
      </c>
      <c r="W11" s="82">
        <f t="shared" si="8"/>
        <v>621896</v>
      </c>
      <c r="X11" s="3">
        <f t="shared" si="3"/>
        <v>1847326</v>
      </c>
      <c r="Y11" s="3">
        <v>56519</v>
      </c>
      <c r="Z11" s="4">
        <v>77232</v>
      </c>
      <c r="AA11" s="3">
        <v>119195</v>
      </c>
      <c r="AB11" s="82">
        <f t="shared" si="4"/>
        <v>252946</v>
      </c>
      <c r="AC11" s="82">
        <f t="shared" si="9"/>
        <v>2100272</v>
      </c>
    </row>
    <row r="12" spans="1:29" ht="15.75" x14ac:dyDescent="0.25">
      <c r="A12" s="66" t="s">
        <v>23</v>
      </c>
      <c r="B12" s="3">
        <v>611017</v>
      </c>
      <c r="C12" s="4">
        <v>475460</v>
      </c>
      <c r="D12" s="3">
        <v>476032</v>
      </c>
      <c r="E12" s="82">
        <f t="shared" si="5"/>
        <v>1562509</v>
      </c>
      <c r="F12" s="3">
        <v>392080</v>
      </c>
      <c r="G12" s="4">
        <v>265162</v>
      </c>
      <c r="H12" s="3">
        <v>108650</v>
      </c>
      <c r="I12" s="82">
        <f t="shared" si="0"/>
        <v>765892</v>
      </c>
      <c r="J12" s="82">
        <f t="shared" si="6"/>
        <v>2328401</v>
      </c>
      <c r="K12" s="3">
        <v>73898</v>
      </c>
      <c r="L12" s="4">
        <v>97502</v>
      </c>
      <c r="M12" s="3">
        <v>209514</v>
      </c>
      <c r="N12" s="82">
        <f t="shared" si="1"/>
        <v>380914</v>
      </c>
      <c r="O12" s="82">
        <f t="shared" si="7"/>
        <v>2709315</v>
      </c>
      <c r="P12" s="3">
        <v>553329</v>
      </c>
      <c r="Q12" s="4">
        <v>519590</v>
      </c>
      <c r="R12" s="3">
        <v>510383</v>
      </c>
      <c r="S12" s="82">
        <f t="shared" si="2"/>
        <v>1583302</v>
      </c>
      <c r="T12" s="3">
        <v>368913</v>
      </c>
      <c r="U12" s="4">
        <v>200496</v>
      </c>
      <c r="V12" s="3">
        <v>64318</v>
      </c>
      <c r="W12" s="82">
        <f t="shared" si="8"/>
        <v>633727</v>
      </c>
      <c r="X12" s="3">
        <f t="shared" si="3"/>
        <v>2217029</v>
      </c>
      <c r="Y12" s="3">
        <v>102417</v>
      </c>
      <c r="Z12" s="4">
        <v>117595</v>
      </c>
      <c r="AA12" s="3">
        <v>85734</v>
      </c>
      <c r="AB12" s="82">
        <f t="shared" si="4"/>
        <v>305746</v>
      </c>
      <c r="AC12" s="82">
        <f t="shared" si="9"/>
        <v>2522775</v>
      </c>
    </row>
    <row r="13" spans="1:29" ht="16.5" thickBot="1" x14ac:dyDescent="0.3">
      <c r="A13" s="66" t="s">
        <v>42</v>
      </c>
      <c r="B13" s="67">
        <v>560</v>
      </c>
      <c r="C13" s="67">
        <v>457</v>
      </c>
      <c r="D13" s="67">
        <v>436</v>
      </c>
      <c r="E13" s="83">
        <f t="shared" si="5"/>
        <v>1453</v>
      </c>
      <c r="F13" s="67">
        <v>447</v>
      </c>
      <c r="G13" s="67">
        <v>349</v>
      </c>
      <c r="H13" s="67">
        <v>233</v>
      </c>
      <c r="I13" s="83">
        <f t="shared" si="0"/>
        <v>1029</v>
      </c>
      <c r="J13" s="83">
        <f t="shared" si="6"/>
        <v>2482</v>
      </c>
      <c r="K13" s="67">
        <v>233</v>
      </c>
      <c r="L13" s="67">
        <v>233.25</v>
      </c>
      <c r="M13" s="67">
        <v>50</v>
      </c>
      <c r="N13" s="83">
        <f t="shared" si="1"/>
        <v>516.25</v>
      </c>
      <c r="O13" s="83">
        <f t="shared" ref="O13" si="10">J13+N13</f>
        <v>2998.25</v>
      </c>
      <c r="P13" s="67">
        <v>508.54</v>
      </c>
      <c r="Q13" s="67">
        <v>451.29</v>
      </c>
      <c r="R13" s="67">
        <v>457.25</v>
      </c>
      <c r="S13" s="83">
        <f t="shared" si="2"/>
        <v>1417.08</v>
      </c>
      <c r="T13" s="67">
        <v>347.23</v>
      </c>
      <c r="U13" s="67">
        <v>216.22</v>
      </c>
      <c r="V13" s="67">
        <v>0</v>
      </c>
      <c r="W13" s="83">
        <f t="shared" ref="W13" si="11">SUM(T13:V13)</f>
        <v>563.45000000000005</v>
      </c>
      <c r="X13" s="67">
        <f>SUM(W13,S13)</f>
        <v>1980.53</v>
      </c>
      <c r="Y13" s="67">
        <v>125.03</v>
      </c>
      <c r="Z13" s="67">
        <v>174.11</v>
      </c>
      <c r="AA13" s="67">
        <v>184.97</v>
      </c>
      <c r="AB13" s="83">
        <f t="shared" si="4"/>
        <v>484.11</v>
      </c>
      <c r="AC13" s="83">
        <f t="shared" si="9"/>
        <v>2464.64</v>
      </c>
    </row>
    <row r="14" spans="1:29" ht="16.5" thickBot="1" x14ac:dyDescent="0.3">
      <c r="A14" s="76" t="s">
        <v>27</v>
      </c>
      <c r="B14" s="5">
        <f t="shared" ref="B14:D14" si="12">SUM(B5:B13)</f>
        <v>2972389</v>
      </c>
      <c r="C14" s="5">
        <f t="shared" si="12"/>
        <v>2350813</v>
      </c>
      <c r="D14" s="5">
        <f t="shared" si="12"/>
        <v>2412480</v>
      </c>
      <c r="E14" s="84">
        <f>SUM(E5:E13)</f>
        <v>7735682</v>
      </c>
      <c r="F14" s="5">
        <f t="shared" ref="F14:O14" si="13">SUM(F5:F13)</f>
        <v>1927612</v>
      </c>
      <c r="G14" s="5">
        <f t="shared" si="13"/>
        <v>1253500</v>
      </c>
      <c r="H14" s="5">
        <f t="shared" si="13"/>
        <v>515770</v>
      </c>
      <c r="I14" s="84">
        <f t="shared" si="13"/>
        <v>3696882</v>
      </c>
      <c r="J14" s="84">
        <f t="shared" si="13"/>
        <v>11432564</v>
      </c>
      <c r="K14" s="5">
        <f t="shared" si="13"/>
        <v>376580</v>
      </c>
      <c r="L14" s="5">
        <f t="shared" si="13"/>
        <v>446582.25</v>
      </c>
      <c r="M14" s="5">
        <f t="shared" si="13"/>
        <v>1013513</v>
      </c>
      <c r="N14" s="84">
        <f t="shared" si="13"/>
        <v>1836675.25</v>
      </c>
      <c r="O14" s="84">
        <f t="shared" si="13"/>
        <v>13269239.25</v>
      </c>
      <c r="P14" s="5">
        <f>SUM(P5:P13)</f>
        <v>2735611.54</v>
      </c>
      <c r="Q14" s="5">
        <f>SUM(Q5:Q13)</f>
        <v>2571278.29</v>
      </c>
      <c r="R14" s="5">
        <f>SUM(R5:R13)</f>
        <v>2552909.25</v>
      </c>
      <c r="S14" s="84">
        <f t="shared" ref="S14" si="14">SUM(S5:S13)</f>
        <v>7859799.0800000001</v>
      </c>
      <c r="T14" s="5">
        <f>SUM(T5:T13)</f>
        <v>1837545.23</v>
      </c>
      <c r="U14" s="5">
        <f>SUM(U5:U13)</f>
        <v>957969.22</v>
      </c>
      <c r="V14" s="5">
        <f>SUM(V5:V13)</f>
        <v>466654</v>
      </c>
      <c r="W14" s="84">
        <f t="shared" ref="W14" si="15">SUM(W5:W13)</f>
        <v>3262168.45</v>
      </c>
      <c r="X14" s="5">
        <f>S14+W14</f>
        <v>11121967.530000001</v>
      </c>
      <c r="Y14" s="5">
        <f t="shared" ref="Y14:AC14" si="16">SUM(Y5:Y13)</f>
        <v>415714.03</v>
      </c>
      <c r="Z14" s="5">
        <f t="shared" si="16"/>
        <v>444842.11</v>
      </c>
      <c r="AA14" s="5">
        <f t="shared" si="16"/>
        <v>504767.97</v>
      </c>
      <c r="AB14" s="84">
        <f t="shared" si="16"/>
        <v>1365324.11</v>
      </c>
      <c r="AC14" s="84">
        <f t="shared" si="16"/>
        <v>12487291.640000001</v>
      </c>
    </row>
    <row r="15" spans="1:29" ht="18.75" x14ac:dyDescent="0.3">
      <c r="A15" s="68" t="s">
        <v>28</v>
      </c>
      <c r="B15" s="59"/>
      <c r="C15" s="59"/>
      <c r="D15" s="59"/>
      <c r="E15" s="60"/>
      <c r="F15" s="59"/>
      <c r="G15" s="69"/>
      <c r="H15" s="59"/>
      <c r="I15" s="59"/>
      <c r="J15" s="59"/>
      <c r="K15" s="59"/>
      <c r="L15" s="6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69"/>
      <c r="AA15" s="59"/>
      <c r="AB15" s="59"/>
      <c r="AC15" s="59"/>
    </row>
    <row r="16" spans="1:29" ht="15.75" x14ac:dyDescent="0.25">
      <c r="A16" s="65" t="s">
        <v>29</v>
      </c>
      <c r="B16" s="69">
        <v>259162</v>
      </c>
      <c r="C16" s="69">
        <v>205135</v>
      </c>
      <c r="D16" s="70">
        <v>209222</v>
      </c>
      <c r="E16" s="81">
        <f>SUM(B16:D16)</f>
        <v>673519</v>
      </c>
      <c r="F16" s="69">
        <v>164751</v>
      </c>
      <c r="G16" s="69">
        <v>137079</v>
      </c>
      <c r="H16" s="70">
        <v>30746</v>
      </c>
      <c r="I16" s="81">
        <f>SUM(F16:H16)</f>
        <v>332576</v>
      </c>
      <c r="J16" s="81">
        <f>E16+I16</f>
        <v>1006095</v>
      </c>
      <c r="K16" s="69">
        <v>42210</v>
      </c>
      <c r="L16" s="69">
        <v>42977</v>
      </c>
      <c r="M16" s="70">
        <v>120198</v>
      </c>
      <c r="N16" s="81">
        <f>SUM(K16:M16)</f>
        <v>205385</v>
      </c>
      <c r="O16" s="81">
        <f>J16+N16</f>
        <v>1211480</v>
      </c>
      <c r="P16" s="69">
        <v>238390</v>
      </c>
      <c r="Q16" s="69">
        <v>225501</v>
      </c>
      <c r="R16" s="70">
        <v>223886</v>
      </c>
      <c r="S16" s="81">
        <f>SUM(P16:R16)</f>
        <v>687777</v>
      </c>
      <c r="T16" s="69">
        <v>167079</v>
      </c>
      <c r="U16" s="69">
        <v>85916</v>
      </c>
      <c r="V16" s="70">
        <v>42983</v>
      </c>
      <c r="W16" s="81">
        <f>SUM(T16:V16)</f>
        <v>295978</v>
      </c>
      <c r="X16" s="69">
        <f>S16+W16</f>
        <v>983755</v>
      </c>
      <c r="Y16" s="69">
        <v>33211</v>
      </c>
      <c r="Z16" s="69">
        <v>44876</v>
      </c>
      <c r="AA16" s="70">
        <v>43298</v>
      </c>
      <c r="AB16" s="81">
        <f>SUM(Y16:AA16)</f>
        <v>121385</v>
      </c>
      <c r="AC16" s="81">
        <f>X16+AB16</f>
        <v>1105140</v>
      </c>
    </row>
    <row r="17" spans="1:29" ht="15.75" x14ac:dyDescent="0.25">
      <c r="A17" s="66" t="s">
        <v>42</v>
      </c>
      <c r="B17" s="57">
        <v>6680.04</v>
      </c>
      <c r="C17" s="57">
        <v>5488.68</v>
      </c>
      <c r="D17" s="57">
        <v>5626.91</v>
      </c>
      <c r="E17" s="82">
        <f>SUM(B17:D17)</f>
        <v>17795.63</v>
      </c>
      <c r="F17" s="57">
        <v>4152.24</v>
      </c>
      <c r="G17" s="57">
        <v>2920.74</v>
      </c>
      <c r="H17" s="57">
        <v>56.27</v>
      </c>
      <c r="I17" s="82">
        <f>SUM(F17:H17)</f>
        <v>7129.25</v>
      </c>
      <c r="J17" s="82">
        <f>E17+I17</f>
        <v>24924.880000000001</v>
      </c>
      <c r="K17" s="57">
        <v>28</v>
      </c>
      <c r="L17" s="57">
        <v>52</v>
      </c>
      <c r="M17" s="57">
        <v>2361.75</v>
      </c>
      <c r="N17" s="82">
        <f>SUM(K17:M17)</f>
        <v>2441.75</v>
      </c>
      <c r="O17" s="82">
        <f>J17+N17</f>
        <v>27366.63</v>
      </c>
      <c r="P17" s="57">
        <v>6007.44</v>
      </c>
      <c r="Q17" s="57">
        <v>5547.51</v>
      </c>
      <c r="R17" s="57">
        <v>5545.76</v>
      </c>
      <c r="S17" s="82">
        <f>SUM(P17:R17)</f>
        <v>17100.71</v>
      </c>
      <c r="T17" s="57">
        <v>3811.06</v>
      </c>
      <c r="U17" s="57">
        <v>1147</v>
      </c>
      <c r="V17" s="57">
        <v>45</v>
      </c>
      <c r="W17" s="82">
        <v>5003.03</v>
      </c>
      <c r="X17" s="57">
        <f>S17+W17</f>
        <v>22103.739999999998</v>
      </c>
      <c r="Y17" s="57">
        <v>27.01</v>
      </c>
      <c r="Z17" s="57">
        <v>46.52</v>
      </c>
      <c r="AA17" s="57">
        <v>110.02</v>
      </c>
      <c r="AB17" s="82">
        <f>SUM(Y17:AA17)</f>
        <v>183.55</v>
      </c>
      <c r="AC17" s="82">
        <f>X17+AB17</f>
        <v>22287.289999999997</v>
      </c>
    </row>
    <row r="18" spans="1:29" ht="16.5" thickBot="1" x14ac:dyDescent="0.3">
      <c r="A18" s="77" t="s">
        <v>43</v>
      </c>
      <c r="B18" s="57">
        <v>109.3</v>
      </c>
      <c r="C18" s="57">
        <v>79.599999999999994</v>
      </c>
      <c r="D18" s="57">
        <v>90.9</v>
      </c>
      <c r="E18" s="82">
        <f>SUM(B18:D18)</f>
        <v>279.79999999999995</v>
      </c>
      <c r="F18" s="57">
        <v>65</v>
      </c>
      <c r="G18" s="57">
        <v>50.6</v>
      </c>
      <c r="H18" s="57">
        <v>0</v>
      </c>
      <c r="I18" s="82">
        <f>SUM(F18:H18)</f>
        <v>115.6</v>
      </c>
      <c r="J18" s="82">
        <f>E18+I18</f>
        <v>395.4</v>
      </c>
      <c r="K18" s="57">
        <v>0</v>
      </c>
      <c r="L18" s="57">
        <v>0</v>
      </c>
      <c r="M18" s="57">
        <v>37.299999999999997</v>
      </c>
      <c r="N18" s="82">
        <f>SUM(K18:M18)</f>
        <v>37.299999999999997</v>
      </c>
      <c r="O18" s="82">
        <f>J18+N18</f>
        <v>432.7</v>
      </c>
      <c r="P18" s="57">
        <v>94.2</v>
      </c>
      <c r="Q18" s="57">
        <v>83</v>
      </c>
      <c r="R18" s="57">
        <v>89.2</v>
      </c>
      <c r="S18" s="82">
        <f>SUM(P18:R18)</f>
        <v>266.39999999999998</v>
      </c>
      <c r="T18" s="57">
        <v>68</v>
      </c>
      <c r="U18" s="57">
        <v>22</v>
      </c>
      <c r="V18" s="57">
        <v>0</v>
      </c>
      <c r="W18" s="82">
        <v>90.8</v>
      </c>
      <c r="X18" s="57">
        <f>S18+W18</f>
        <v>357.2</v>
      </c>
      <c r="Y18" s="57">
        <v>0</v>
      </c>
      <c r="Z18" s="57">
        <v>0</v>
      </c>
      <c r="AA18" s="57">
        <v>0</v>
      </c>
      <c r="AB18" s="82">
        <f>SUM(Y18:AA18)</f>
        <v>0</v>
      </c>
      <c r="AC18" s="82">
        <f>X18+AB18</f>
        <v>357.2</v>
      </c>
    </row>
    <row r="19" spans="1:29" ht="16.5" thickBot="1" x14ac:dyDescent="0.3">
      <c r="A19" s="76" t="s">
        <v>33</v>
      </c>
      <c r="B19" s="71">
        <f t="shared" ref="B19:D19" si="17">SUM(B16:B18)</f>
        <v>265951.33999999997</v>
      </c>
      <c r="C19" s="71">
        <f t="shared" si="17"/>
        <v>210703.28</v>
      </c>
      <c r="D19" s="71">
        <f t="shared" si="17"/>
        <v>214939.81</v>
      </c>
      <c r="E19" s="84">
        <f>SUM(E16:E18)</f>
        <v>691594.43</v>
      </c>
      <c r="F19" s="71">
        <f t="shared" ref="F19:O19" si="18">SUM(F16:F18)</f>
        <v>168968.24</v>
      </c>
      <c r="G19" s="71">
        <f t="shared" si="18"/>
        <v>140050.34</v>
      </c>
      <c r="H19" s="71">
        <f t="shared" si="18"/>
        <v>30802.27</v>
      </c>
      <c r="I19" s="84">
        <f t="shared" si="18"/>
        <v>339820.85</v>
      </c>
      <c r="J19" s="84">
        <f t="shared" si="18"/>
        <v>1031415.28</v>
      </c>
      <c r="K19" s="71">
        <f t="shared" si="18"/>
        <v>42238</v>
      </c>
      <c r="L19" s="71">
        <f t="shared" si="18"/>
        <v>43029</v>
      </c>
      <c r="M19" s="71">
        <f t="shared" si="18"/>
        <v>122597.05</v>
      </c>
      <c r="N19" s="84">
        <f t="shared" si="18"/>
        <v>207864.05</v>
      </c>
      <c r="O19" s="84">
        <f t="shared" si="18"/>
        <v>1239279.3299999998</v>
      </c>
      <c r="P19" s="71">
        <f>SUM(P16:P18)</f>
        <v>244491.64</v>
      </c>
      <c r="Q19" s="71">
        <f t="shared" ref="Q19:W19" si="19">SUM(Q16:Q18)</f>
        <v>231131.51</v>
      </c>
      <c r="R19" s="71">
        <f t="shared" si="19"/>
        <v>229520.96000000002</v>
      </c>
      <c r="S19" s="71">
        <f t="shared" si="19"/>
        <v>705144.11</v>
      </c>
      <c r="T19" s="71">
        <f t="shared" si="19"/>
        <v>170958.06</v>
      </c>
      <c r="U19" s="71">
        <f t="shared" si="19"/>
        <v>87085</v>
      </c>
      <c r="V19" s="71">
        <f t="shared" si="19"/>
        <v>43028</v>
      </c>
      <c r="W19" s="71">
        <f t="shared" si="19"/>
        <v>301071.83</v>
      </c>
      <c r="X19" s="71">
        <f>W19+S19</f>
        <v>1006215.94</v>
      </c>
      <c r="Y19" s="71">
        <f t="shared" ref="Y19:AC19" si="20">SUM(Y16:Y18)</f>
        <v>33238.01</v>
      </c>
      <c r="Z19" s="71">
        <f t="shared" si="20"/>
        <v>44922.52</v>
      </c>
      <c r="AA19" s="71">
        <f t="shared" si="20"/>
        <v>43408.02</v>
      </c>
      <c r="AB19" s="84">
        <f t="shared" si="20"/>
        <v>121568.55</v>
      </c>
      <c r="AC19" s="84">
        <f t="shared" si="20"/>
        <v>1127784.49</v>
      </c>
    </row>
    <row r="20" spans="1:29" ht="18.75" x14ac:dyDescent="0.3">
      <c r="A20" s="68" t="s">
        <v>34</v>
      </c>
      <c r="B20" s="59"/>
      <c r="C20" s="59"/>
      <c r="D20" s="59"/>
      <c r="E20" s="60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</row>
    <row r="21" spans="1:29" ht="15.75" x14ac:dyDescent="0.25">
      <c r="A21" s="65" t="s">
        <v>35</v>
      </c>
      <c r="B21" s="56">
        <v>190103</v>
      </c>
      <c r="C21" s="56">
        <v>165978</v>
      </c>
      <c r="D21" s="56">
        <v>161963</v>
      </c>
      <c r="E21" s="81">
        <f>SUM(B21:D21)</f>
        <v>518044</v>
      </c>
      <c r="F21" s="56">
        <v>140269</v>
      </c>
      <c r="G21" s="56">
        <v>120261</v>
      </c>
      <c r="H21" s="56">
        <v>38003</v>
      </c>
      <c r="I21" s="81">
        <f>SUM(F21:H21)</f>
        <v>298533</v>
      </c>
      <c r="J21" s="81">
        <f>E21+I21</f>
        <v>816577</v>
      </c>
      <c r="K21" s="56">
        <v>37507</v>
      </c>
      <c r="L21" s="56">
        <v>38771</v>
      </c>
      <c r="M21" s="56">
        <v>87551</v>
      </c>
      <c r="N21" s="81">
        <f>SUM(K21:M21)</f>
        <v>163829</v>
      </c>
      <c r="O21" s="81">
        <f>J21+N21</f>
        <v>980406</v>
      </c>
      <c r="P21" s="56">
        <v>183202</v>
      </c>
      <c r="Q21" s="56">
        <v>173560</v>
      </c>
      <c r="R21" s="56">
        <v>188463</v>
      </c>
      <c r="S21" s="81">
        <f>SUM(P21:R21)</f>
        <v>545225</v>
      </c>
      <c r="T21" s="56">
        <v>144738</v>
      </c>
      <c r="U21" s="56">
        <v>98218</v>
      </c>
      <c r="V21" s="56">
        <v>42671</v>
      </c>
      <c r="W21" s="81">
        <f>SUM(T21:V21)</f>
        <v>285627</v>
      </c>
      <c r="X21" s="56">
        <f>S21+W21</f>
        <v>830852</v>
      </c>
      <c r="Y21" s="56">
        <v>37102</v>
      </c>
      <c r="Z21" s="56">
        <v>37144</v>
      </c>
      <c r="AA21" s="56">
        <v>65013</v>
      </c>
      <c r="AB21" s="81">
        <f>SUM(Y21:AA21)</f>
        <v>139259</v>
      </c>
      <c r="AC21" s="81">
        <f>X21+AB21</f>
        <v>970111</v>
      </c>
    </row>
    <row r="22" spans="1:29" ht="16.5" thickBot="1" x14ac:dyDescent="0.3">
      <c r="A22" s="78" t="s">
        <v>43</v>
      </c>
      <c r="B22" s="67">
        <v>335.07</v>
      </c>
      <c r="C22" s="67">
        <v>291.93</v>
      </c>
      <c r="D22" s="67">
        <v>316.19</v>
      </c>
      <c r="E22" s="83">
        <f>SUM(B22:D22)</f>
        <v>943.19</v>
      </c>
      <c r="F22" s="67">
        <v>221.779</v>
      </c>
      <c r="G22" s="67">
        <v>255.249</v>
      </c>
      <c r="H22" s="67">
        <v>204</v>
      </c>
      <c r="I22" s="83">
        <f>SUM(F22:H22)</f>
        <v>681.02800000000002</v>
      </c>
      <c r="J22" s="83">
        <f>E22+I22</f>
        <v>1624.2180000000001</v>
      </c>
      <c r="K22" s="67">
        <v>200.14</v>
      </c>
      <c r="L22" s="67">
        <v>196.90299999999999</v>
      </c>
      <c r="M22" s="67">
        <v>203.64699999999999</v>
      </c>
      <c r="N22" s="83">
        <f>SUM(K22:M22)</f>
        <v>600.69000000000005</v>
      </c>
      <c r="O22" s="83">
        <f>J22+N22</f>
        <v>2224.9080000000004</v>
      </c>
      <c r="P22" s="67">
        <v>288.96600000000001</v>
      </c>
      <c r="Q22" s="67">
        <v>287.28300000000002</v>
      </c>
      <c r="R22" s="67">
        <v>312.262</v>
      </c>
      <c r="S22" s="83">
        <f>SUM(P22:R22)</f>
        <v>888.51099999999997</v>
      </c>
      <c r="T22" s="67">
        <v>262.58</v>
      </c>
      <c r="U22" s="67">
        <v>230.5</v>
      </c>
      <c r="V22" s="67">
        <v>125.51</v>
      </c>
      <c r="W22" s="83">
        <v>618.59</v>
      </c>
      <c r="X22" s="67">
        <f>S22+W22</f>
        <v>1507.1010000000001</v>
      </c>
      <c r="Y22" s="67">
        <v>113.91</v>
      </c>
      <c r="Z22" s="67">
        <v>124.06</v>
      </c>
      <c r="AA22" s="67">
        <v>163.94</v>
      </c>
      <c r="AB22" s="83">
        <f>SUM(Y22:AA22)</f>
        <v>401.90999999999997</v>
      </c>
      <c r="AC22" s="83">
        <f>X22+AB22</f>
        <v>1909.011</v>
      </c>
    </row>
    <row r="23" spans="1:29" ht="16.5" thickBot="1" x14ac:dyDescent="0.3">
      <c r="A23" s="76" t="s">
        <v>39</v>
      </c>
      <c r="B23" s="71">
        <f>B21+B22</f>
        <v>190438.07</v>
      </c>
      <c r="C23" s="58">
        <f>SUM(C21:C22)</f>
        <v>166269.93</v>
      </c>
      <c r="D23" s="58">
        <f>SUM(D21:D22)</f>
        <v>162279.19</v>
      </c>
      <c r="E23" s="84">
        <f>E21+E22</f>
        <v>518987.19</v>
      </c>
      <c r="F23" s="71">
        <v>140490.77900000001</v>
      </c>
      <c r="G23" s="58">
        <f>SUM(G21:G22)</f>
        <v>120516.249</v>
      </c>
      <c r="H23" s="58">
        <v>38207.39</v>
      </c>
      <c r="I23" s="270">
        <f>SUM(I21:I22)</f>
        <v>299214.02799999999</v>
      </c>
      <c r="J23" s="270">
        <f>J21+J22</f>
        <v>818201.21799999999</v>
      </c>
      <c r="K23" s="270">
        <f>K21+K22</f>
        <v>37707.14</v>
      </c>
      <c r="L23" s="270">
        <f>L21+L22</f>
        <v>38967.902999999998</v>
      </c>
      <c r="M23" s="270">
        <f>M21+M22</f>
        <v>87754.646999999997</v>
      </c>
      <c r="N23" s="270">
        <f>SUM(N21:N22)</f>
        <v>164429.69</v>
      </c>
      <c r="O23" s="270">
        <f>O21+O22</f>
        <v>982630.90800000005</v>
      </c>
      <c r="P23" s="71">
        <f>P21+P22</f>
        <v>183490.96599999999</v>
      </c>
      <c r="Q23" s="71">
        <f t="shared" ref="Q23:V23" si="21">Q21+Q22</f>
        <v>173847.283</v>
      </c>
      <c r="R23" s="71">
        <f t="shared" si="21"/>
        <v>188775.26199999999</v>
      </c>
      <c r="S23" s="71">
        <f t="shared" si="21"/>
        <v>546113.51100000006</v>
      </c>
      <c r="T23" s="71">
        <f t="shared" si="21"/>
        <v>145000.57999999999</v>
      </c>
      <c r="U23" s="71">
        <f t="shared" si="21"/>
        <v>98448.5</v>
      </c>
      <c r="V23" s="71">
        <f t="shared" si="21"/>
        <v>42796.51</v>
      </c>
      <c r="W23" s="71">
        <f>W21+W22</f>
        <v>286245.59000000003</v>
      </c>
      <c r="X23" s="71">
        <f>S23+W23</f>
        <v>832359.10100000002</v>
      </c>
      <c r="Y23" s="270">
        <f>Y21+Y22</f>
        <v>37215.910000000003</v>
      </c>
      <c r="Z23" s="270">
        <f>Z21+Z22</f>
        <v>37268.06</v>
      </c>
      <c r="AA23" s="270">
        <f>AA21+AA22</f>
        <v>65176.94</v>
      </c>
      <c r="AB23" s="270">
        <f>SUM(AB21:AB22)</f>
        <v>139660.91</v>
      </c>
      <c r="AC23" s="270">
        <f>AC21+AC22</f>
        <v>972020.01100000006</v>
      </c>
    </row>
    <row r="24" spans="1:29" x14ac:dyDescent="0.25">
      <c r="A24" s="72"/>
      <c r="B24" s="61"/>
      <c r="C24" s="61"/>
      <c r="D24" s="61"/>
      <c r="E24" s="6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61"/>
      <c r="Q24" s="61"/>
      <c r="R24" s="61"/>
      <c r="S24" s="61"/>
      <c r="T24" s="61"/>
      <c r="U24" s="61"/>
      <c r="V24" s="61"/>
      <c r="W24" s="61"/>
      <c r="X24" s="61"/>
      <c r="Y24" s="73"/>
      <c r="Z24" s="73"/>
      <c r="AA24" s="73"/>
      <c r="AB24" s="73"/>
      <c r="AC24" s="73"/>
    </row>
    <row r="25" spans="1:29" ht="15.75" x14ac:dyDescent="0.25">
      <c r="A25" s="79" t="s">
        <v>83</v>
      </c>
      <c r="B25" s="166">
        <v>272562</v>
      </c>
      <c r="C25" s="166">
        <v>238143</v>
      </c>
      <c r="D25" s="166">
        <v>232855</v>
      </c>
      <c r="E25" s="85">
        <f>SUM(B25:D25)</f>
        <v>743560</v>
      </c>
      <c r="F25" s="265">
        <v>201459</v>
      </c>
      <c r="G25" s="265">
        <v>179410</v>
      </c>
      <c r="H25" s="265">
        <v>34853</v>
      </c>
      <c r="I25" s="85">
        <f>SUM(F25:H25)</f>
        <v>415722</v>
      </c>
      <c r="J25" s="85">
        <f>E25+I25</f>
        <v>1159282</v>
      </c>
      <c r="K25" s="63">
        <v>24321</v>
      </c>
      <c r="L25" s="63">
        <v>30514</v>
      </c>
      <c r="M25" s="63">
        <v>153214</v>
      </c>
      <c r="N25" s="85">
        <f>SUM(K25:M25)</f>
        <v>208049</v>
      </c>
      <c r="O25" s="85">
        <f>J25+N25</f>
        <v>1367331</v>
      </c>
      <c r="P25" s="292">
        <v>244687</v>
      </c>
      <c r="Q25" s="166">
        <v>232363</v>
      </c>
      <c r="R25" s="166">
        <v>256606</v>
      </c>
      <c r="S25" s="293">
        <f>SUM(P25:R25)</f>
        <v>733656</v>
      </c>
      <c r="T25" s="292">
        <v>197835</v>
      </c>
      <c r="U25" s="166">
        <v>122091</v>
      </c>
      <c r="V25" s="166">
        <v>36293</v>
      </c>
      <c r="W25" s="293">
        <f>SUM(T25:V25)</f>
        <v>356219</v>
      </c>
      <c r="X25" s="292">
        <f>S25+W25</f>
        <v>1089875</v>
      </c>
      <c r="Y25" s="63">
        <v>26588</v>
      </c>
      <c r="Z25" s="63">
        <v>29639</v>
      </c>
      <c r="AA25" s="63">
        <v>103394</v>
      </c>
      <c r="AB25" s="85">
        <f>SUM(Y25:AA25)</f>
        <v>159621</v>
      </c>
      <c r="AC25" s="85">
        <f>X25+AB25</f>
        <v>1249496</v>
      </c>
    </row>
    <row r="26" spans="1:29" ht="15.75" thickBot="1" x14ac:dyDescent="0.3">
      <c r="A26" s="74"/>
      <c r="B26" s="61"/>
      <c r="C26" s="61"/>
      <c r="D26" s="61"/>
      <c r="E26" s="62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61"/>
      <c r="Q26" s="61"/>
      <c r="R26" s="61"/>
      <c r="S26" s="61"/>
      <c r="T26" s="61"/>
      <c r="U26" s="61"/>
      <c r="V26" s="61"/>
      <c r="W26" s="61"/>
      <c r="X26" s="61"/>
      <c r="Y26" s="75"/>
      <c r="Z26" s="75"/>
      <c r="AA26" s="75"/>
      <c r="AB26" s="75"/>
      <c r="AC26" s="75"/>
    </row>
    <row r="27" spans="1:29" ht="32.25" thickBot="1" x14ac:dyDescent="0.3">
      <c r="A27" s="80" t="s">
        <v>84</v>
      </c>
      <c r="B27" s="64">
        <f t="shared" ref="B27:F27" si="22">B14+B19+B23</f>
        <v>3428778.4099999997</v>
      </c>
      <c r="C27" s="64">
        <f t="shared" si="22"/>
        <v>2727786.21</v>
      </c>
      <c r="D27" s="64">
        <f t="shared" si="22"/>
        <v>2789699</v>
      </c>
      <c r="E27" s="84">
        <f>E14+E19+E23</f>
        <v>8946263.6199999992</v>
      </c>
      <c r="F27" s="64">
        <f t="shared" si="22"/>
        <v>2237071.0189999999</v>
      </c>
      <c r="G27" s="64">
        <f t="shared" ref="G27:J27" si="23">G14+G19+G23</f>
        <v>1514066.5890000002</v>
      </c>
      <c r="H27" s="64">
        <f>H14+H19+H23</f>
        <v>584779.66</v>
      </c>
      <c r="I27" s="270">
        <f t="shared" si="23"/>
        <v>4335916.8780000005</v>
      </c>
      <c r="J27" s="270">
        <f t="shared" si="23"/>
        <v>13282180.498</v>
      </c>
      <c r="K27" s="64">
        <f>K14+K19+K23</f>
        <v>456525.14</v>
      </c>
      <c r="L27" s="64">
        <f>L14+L19+L23</f>
        <v>528579.15300000005</v>
      </c>
      <c r="M27" s="64">
        <f>M14+M19+M23</f>
        <v>1223864.6970000002</v>
      </c>
      <c r="N27" s="270">
        <f t="shared" ref="N27:O27" si="24">N14+N19+N23</f>
        <v>2208968.9900000002</v>
      </c>
      <c r="O27" s="270">
        <f t="shared" si="24"/>
        <v>15491149.488</v>
      </c>
      <c r="P27" s="64">
        <f>P14+P19+P23</f>
        <v>3163594.1460000002</v>
      </c>
      <c r="Q27" s="64">
        <f t="shared" ref="Q27:X27" si="25">Q14+Q19+Q23</f>
        <v>2976257.0829999996</v>
      </c>
      <c r="R27" s="64">
        <f t="shared" si="25"/>
        <v>2971205.4720000001</v>
      </c>
      <c r="S27" s="64">
        <f t="shared" si="25"/>
        <v>9111056.7009999994</v>
      </c>
      <c r="T27" s="64">
        <f t="shared" si="25"/>
        <v>2153503.87</v>
      </c>
      <c r="U27" s="64">
        <f t="shared" si="25"/>
        <v>1143502.72</v>
      </c>
      <c r="V27" s="64">
        <f t="shared" si="25"/>
        <v>552478.51</v>
      </c>
      <c r="W27" s="64">
        <f t="shared" si="25"/>
        <v>3849485.87</v>
      </c>
      <c r="X27" s="64">
        <f t="shared" si="25"/>
        <v>12960542.571</v>
      </c>
      <c r="Y27" s="64">
        <f>Y14+Y19+Y23</f>
        <v>486167.95000000007</v>
      </c>
      <c r="Z27" s="64">
        <f>Z14+Z19+Z23</f>
        <v>527032.68999999994</v>
      </c>
      <c r="AA27" s="64">
        <f>AA14+AA19+AA23</f>
        <v>613352.92999999993</v>
      </c>
      <c r="AB27" s="270">
        <f t="shared" ref="AB27:AC27" si="26">AB14+AB19+AB23</f>
        <v>1626553.57</v>
      </c>
      <c r="AC27" s="270">
        <f t="shared" si="26"/>
        <v>14587096.141000001</v>
      </c>
    </row>
    <row r="28" spans="1:29" ht="16.5" thickBot="1" x14ac:dyDescent="0.3">
      <c r="A28" s="80" t="s">
        <v>85</v>
      </c>
      <c r="B28" s="64">
        <f t="shared" ref="B28:G28" si="27">B27+B25</f>
        <v>3701340.4099999997</v>
      </c>
      <c r="C28" s="64">
        <f t="shared" si="27"/>
        <v>2965929.21</v>
      </c>
      <c r="D28" s="64">
        <f t="shared" si="27"/>
        <v>3022554</v>
      </c>
      <c r="E28" s="84">
        <f t="shared" si="27"/>
        <v>9689823.6199999992</v>
      </c>
      <c r="F28" s="64">
        <f t="shared" si="27"/>
        <v>2438530.0189999999</v>
      </c>
      <c r="G28" s="64">
        <f t="shared" si="27"/>
        <v>1693476.5890000002</v>
      </c>
      <c r="H28" s="64">
        <f>H27+H25</f>
        <v>619632.66</v>
      </c>
      <c r="I28" s="84">
        <f t="shared" ref="I28:J28" si="28">I27+I25</f>
        <v>4751638.8780000005</v>
      </c>
      <c r="J28" s="84">
        <f t="shared" si="28"/>
        <v>14441462.498</v>
      </c>
      <c r="K28" s="64">
        <f>K27+K25</f>
        <v>480846.14</v>
      </c>
      <c r="L28" s="64">
        <f>L27+L25</f>
        <v>559093.15300000005</v>
      </c>
      <c r="M28" s="64">
        <f>M27+M25</f>
        <v>1377078.6970000002</v>
      </c>
      <c r="N28" s="84">
        <f t="shared" ref="N28:O28" si="29">N27+N25</f>
        <v>2417017.9900000002</v>
      </c>
      <c r="O28" s="84">
        <f t="shared" si="29"/>
        <v>16858480.487999998</v>
      </c>
      <c r="P28" s="64">
        <f>P27+P25</f>
        <v>3408281.1460000002</v>
      </c>
      <c r="Q28" s="64">
        <f t="shared" ref="Q28:X28" si="30">Q27+Q25</f>
        <v>3208620.0829999996</v>
      </c>
      <c r="R28" s="64">
        <f t="shared" si="30"/>
        <v>3227811.4720000001</v>
      </c>
      <c r="S28" s="64">
        <f t="shared" si="30"/>
        <v>9844712.7009999994</v>
      </c>
      <c r="T28" s="64">
        <f t="shared" si="30"/>
        <v>2351338.87</v>
      </c>
      <c r="U28" s="64">
        <f t="shared" si="30"/>
        <v>1265593.72</v>
      </c>
      <c r="V28" s="64">
        <f t="shared" si="30"/>
        <v>588771.51</v>
      </c>
      <c r="W28" s="64">
        <f t="shared" si="30"/>
        <v>4205704.87</v>
      </c>
      <c r="X28" s="64">
        <f t="shared" si="30"/>
        <v>14050417.571</v>
      </c>
      <c r="Y28" s="64">
        <f>Y27+Y25</f>
        <v>512755.95000000007</v>
      </c>
      <c r="Z28" s="64">
        <f>Z27+Z25</f>
        <v>556671.68999999994</v>
      </c>
      <c r="AA28" s="64">
        <f>AA27+AA25</f>
        <v>716746.92999999993</v>
      </c>
      <c r="AB28" s="84">
        <f t="shared" ref="AB28:AC28" si="31">AB27+AB25</f>
        <v>1786174.57</v>
      </c>
      <c r="AC28" s="84">
        <f t="shared" si="31"/>
        <v>15836592.141000001</v>
      </c>
    </row>
    <row r="30" spans="1:29" x14ac:dyDescent="0.25">
      <c r="J30" s="163"/>
    </row>
    <row r="31" spans="1:29" x14ac:dyDescent="0.25">
      <c r="H31" s="160" t="s">
        <v>89</v>
      </c>
      <c r="M31" s="7"/>
      <c r="S31" s="290"/>
      <c r="T31" s="290"/>
      <c r="U31" s="290"/>
      <c r="V31" s="290"/>
      <c r="W31" s="290"/>
      <c r="X31" s="290"/>
      <c r="Y31" s="290"/>
      <c r="Z31" s="290"/>
      <c r="AA31" s="290"/>
      <c r="AB31" s="290"/>
      <c r="AC31" s="290"/>
    </row>
    <row r="32" spans="1:29" x14ac:dyDescent="0.25">
      <c r="E32" s="290"/>
    </row>
    <row r="33" spans="2:5" x14ac:dyDescent="0.25">
      <c r="E33" s="290"/>
    </row>
    <row r="34" spans="2:5" x14ac:dyDescent="0.25">
      <c r="E34" s="290"/>
    </row>
    <row r="35" spans="2:5" x14ac:dyDescent="0.25">
      <c r="B35" s="279"/>
      <c r="C35" s="280"/>
      <c r="E35" s="290"/>
    </row>
    <row r="36" spans="2:5" x14ac:dyDescent="0.25">
      <c r="B36" s="279"/>
      <c r="C36" s="280"/>
      <c r="E36" s="290"/>
    </row>
    <row r="37" spans="2:5" x14ac:dyDescent="0.25">
      <c r="B37" s="279"/>
      <c r="C37" s="280"/>
      <c r="E37" s="290"/>
    </row>
    <row r="38" spans="2:5" x14ac:dyDescent="0.25">
      <c r="B38" s="279"/>
      <c r="C38" s="280"/>
    </row>
    <row r="39" spans="2:5" x14ac:dyDescent="0.25">
      <c r="B39" s="279"/>
      <c r="C39" s="280"/>
    </row>
    <row r="40" spans="2:5" x14ac:dyDescent="0.25">
      <c r="B40" s="279"/>
      <c r="C40" s="280"/>
    </row>
    <row r="43" spans="2:5" x14ac:dyDescent="0.25">
      <c r="B43" s="281"/>
      <c r="C43" s="280"/>
    </row>
    <row r="44" spans="2:5" x14ac:dyDescent="0.25">
      <c r="B44" s="281"/>
      <c r="C44" s="280"/>
    </row>
    <row r="45" spans="2:5" x14ac:dyDescent="0.25">
      <c r="B45" s="281"/>
      <c r="C45" s="280"/>
    </row>
    <row r="46" spans="2:5" x14ac:dyDescent="0.25">
      <c r="B46" s="281"/>
      <c r="C46" s="280"/>
    </row>
    <row r="47" spans="2:5" x14ac:dyDescent="0.25">
      <c r="B47" s="281"/>
      <c r="C47" s="280"/>
    </row>
    <row r="48" spans="2:5" x14ac:dyDescent="0.25">
      <c r="B48" s="281"/>
      <c r="C48" s="280"/>
    </row>
  </sheetData>
  <protectedRanges>
    <protectedRange password="CA04" sqref="F3:I3" name="Диапазон1_1"/>
    <protectedRange password="CA04" sqref="F5:F12" name="Диапазон1_3"/>
    <protectedRange password="CA04" sqref="G5:G12" name="Диапазон1_5"/>
    <protectedRange password="CA04" sqref="H5:H13" name="Диапазон1_7"/>
    <protectedRange password="CA04" sqref="F21 F23" name="Диапазон1_9"/>
  </protectedRanges>
  <mergeCells count="4">
    <mergeCell ref="A1:O1"/>
    <mergeCell ref="B2:O2"/>
    <mergeCell ref="A2:A3"/>
    <mergeCell ref="P2:AC2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L2" sqref="L2:U2"/>
    </sheetView>
  </sheetViews>
  <sheetFormatPr defaultRowHeight="15" x14ac:dyDescent="0.25"/>
  <cols>
    <col min="1" max="1" width="48.7109375" customWidth="1"/>
    <col min="2" max="11" width="11.7109375" style="160" customWidth="1"/>
    <col min="12" max="21" width="11.7109375" style="187" customWidth="1"/>
    <col min="183" max="183" width="38.7109375" bestFit="1" customWidth="1"/>
    <col min="184" max="210" width="11.7109375" customWidth="1"/>
    <col min="211" max="212" width="12.7109375" customWidth="1"/>
    <col min="213" max="214" width="12.42578125" customWidth="1"/>
    <col min="215" max="216" width="12.7109375" customWidth="1"/>
    <col min="217" max="218" width="12.42578125" customWidth="1"/>
    <col min="439" max="439" width="38.7109375" bestFit="1" customWidth="1"/>
    <col min="440" max="466" width="11.7109375" customWidth="1"/>
    <col min="467" max="468" width="12.7109375" customWidth="1"/>
    <col min="469" max="470" width="12.42578125" customWidth="1"/>
    <col min="471" max="472" width="12.7109375" customWidth="1"/>
    <col min="473" max="474" width="12.42578125" customWidth="1"/>
    <col min="695" max="695" width="38.7109375" bestFit="1" customWidth="1"/>
    <col min="696" max="722" width="11.7109375" customWidth="1"/>
    <col min="723" max="724" width="12.7109375" customWidth="1"/>
    <col min="725" max="726" width="12.42578125" customWidth="1"/>
    <col min="727" max="728" width="12.7109375" customWidth="1"/>
    <col min="729" max="730" width="12.42578125" customWidth="1"/>
    <col min="951" max="951" width="38.7109375" bestFit="1" customWidth="1"/>
    <col min="952" max="978" width="11.7109375" customWidth="1"/>
    <col min="979" max="980" width="12.7109375" customWidth="1"/>
    <col min="981" max="982" width="12.42578125" customWidth="1"/>
    <col min="983" max="984" width="12.7109375" customWidth="1"/>
    <col min="985" max="986" width="12.42578125" customWidth="1"/>
    <col min="1207" max="1207" width="38.7109375" bestFit="1" customWidth="1"/>
    <col min="1208" max="1234" width="11.7109375" customWidth="1"/>
    <col min="1235" max="1236" width="12.7109375" customWidth="1"/>
    <col min="1237" max="1238" width="12.42578125" customWidth="1"/>
    <col min="1239" max="1240" width="12.7109375" customWidth="1"/>
    <col min="1241" max="1242" width="12.42578125" customWidth="1"/>
    <col min="1463" max="1463" width="38.7109375" bestFit="1" customWidth="1"/>
    <col min="1464" max="1490" width="11.7109375" customWidth="1"/>
    <col min="1491" max="1492" width="12.7109375" customWidth="1"/>
    <col min="1493" max="1494" width="12.42578125" customWidth="1"/>
    <col min="1495" max="1496" width="12.7109375" customWidth="1"/>
    <col min="1497" max="1498" width="12.42578125" customWidth="1"/>
    <col min="1719" max="1719" width="38.7109375" bestFit="1" customWidth="1"/>
    <col min="1720" max="1746" width="11.7109375" customWidth="1"/>
    <col min="1747" max="1748" width="12.7109375" customWidth="1"/>
    <col min="1749" max="1750" width="12.42578125" customWidth="1"/>
    <col min="1751" max="1752" width="12.7109375" customWidth="1"/>
    <col min="1753" max="1754" width="12.42578125" customWidth="1"/>
    <col min="1975" max="1975" width="38.7109375" bestFit="1" customWidth="1"/>
    <col min="1976" max="2002" width="11.7109375" customWidth="1"/>
    <col min="2003" max="2004" width="12.7109375" customWidth="1"/>
    <col min="2005" max="2006" width="12.42578125" customWidth="1"/>
    <col min="2007" max="2008" width="12.7109375" customWidth="1"/>
    <col min="2009" max="2010" width="12.42578125" customWidth="1"/>
    <col min="2231" max="2231" width="38.7109375" bestFit="1" customWidth="1"/>
    <col min="2232" max="2258" width="11.7109375" customWidth="1"/>
    <col min="2259" max="2260" width="12.7109375" customWidth="1"/>
    <col min="2261" max="2262" width="12.42578125" customWidth="1"/>
    <col min="2263" max="2264" width="12.7109375" customWidth="1"/>
    <col min="2265" max="2266" width="12.42578125" customWidth="1"/>
    <col min="2487" max="2487" width="38.7109375" bestFit="1" customWidth="1"/>
    <col min="2488" max="2514" width="11.7109375" customWidth="1"/>
    <col min="2515" max="2516" width="12.7109375" customWidth="1"/>
    <col min="2517" max="2518" width="12.42578125" customWidth="1"/>
    <col min="2519" max="2520" width="12.7109375" customWidth="1"/>
    <col min="2521" max="2522" width="12.42578125" customWidth="1"/>
    <col min="2743" max="2743" width="38.7109375" bestFit="1" customWidth="1"/>
    <col min="2744" max="2770" width="11.7109375" customWidth="1"/>
    <col min="2771" max="2772" width="12.7109375" customWidth="1"/>
    <col min="2773" max="2774" width="12.42578125" customWidth="1"/>
    <col min="2775" max="2776" width="12.7109375" customWidth="1"/>
    <col min="2777" max="2778" width="12.42578125" customWidth="1"/>
    <col min="2999" max="2999" width="38.7109375" bestFit="1" customWidth="1"/>
    <col min="3000" max="3026" width="11.7109375" customWidth="1"/>
    <col min="3027" max="3028" width="12.7109375" customWidth="1"/>
    <col min="3029" max="3030" width="12.42578125" customWidth="1"/>
    <col min="3031" max="3032" width="12.7109375" customWidth="1"/>
    <col min="3033" max="3034" width="12.42578125" customWidth="1"/>
    <col min="3255" max="3255" width="38.7109375" bestFit="1" customWidth="1"/>
    <col min="3256" max="3282" width="11.7109375" customWidth="1"/>
    <col min="3283" max="3284" width="12.7109375" customWidth="1"/>
    <col min="3285" max="3286" width="12.42578125" customWidth="1"/>
    <col min="3287" max="3288" width="12.7109375" customWidth="1"/>
    <col min="3289" max="3290" width="12.42578125" customWidth="1"/>
    <col min="3511" max="3511" width="38.7109375" bestFit="1" customWidth="1"/>
    <col min="3512" max="3538" width="11.7109375" customWidth="1"/>
    <col min="3539" max="3540" width="12.7109375" customWidth="1"/>
    <col min="3541" max="3542" width="12.42578125" customWidth="1"/>
    <col min="3543" max="3544" width="12.7109375" customWidth="1"/>
    <col min="3545" max="3546" width="12.42578125" customWidth="1"/>
    <col min="3767" max="3767" width="38.7109375" bestFit="1" customWidth="1"/>
    <col min="3768" max="3794" width="11.7109375" customWidth="1"/>
    <col min="3795" max="3796" width="12.7109375" customWidth="1"/>
    <col min="3797" max="3798" width="12.42578125" customWidth="1"/>
    <col min="3799" max="3800" width="12.7109375" customWidth="1"/>
    <col min="3801" max="3802" width="12.42578125" customWidth="1"/>
    <col min="4023" max="4023" width="38.7109375" bestFit="1" customWidth="1"/>
    <col min="4024" max="4050" width="11.7109375" customWidth="1"/>
    <col min="4051" max="4052" width="12.7109375" customWidth="1"/>
    <col min="4053" max="4054" width="12.42578125" customWidth="1"/>
    <col min="4055" max="4056" width="12.7109375" customWidth="1"/>
    <col min="4057" max="4058" width="12.42578125" customWidth="1"/>
    <col min="4279" max="4279" width="38.7109375" bestFit="1" customWidth="1"/>
    <col min="4280" max="4306" width="11.7109375" customWidth="1"/>
    <col min="4307" max="4308" width="12.7109375" customWidth="1"/>
    <col min="4309" max="4310" width="12.42578125" customWidth="1"/>
    <col min="4311" max="4312" width="12.7109375" customWidth="1"/>
    <col min="4313" max="4314" width="12.42578125" customWidth="1"/>
    <col min="4535" max="4535" width="38.7109375" bestFit="1" customWidth="1"/>
    <col min="4536" max="4562" width="11.7109375" customWidth="1"/>
    <col min="4563" max="4564" width="12.7109375" customWidth="1"/>
    <col min="4565" max="4566" width="12.42578125" customWidth="1"/>
    <col min="4567" max="4568" width="12.7109375" customWidth="1"/>
    <col min="4569" max="4570" width="12.42578125" customWidth="1"/>
    <col min="4791" max="4791" width="38.7109375" bestFit="1" customWidth="1"/>
    <col min="4792" max="4818" width="11.7109375" customWidth="1"/>
    <col min="4819" max="4820" width="12.7109375" customWidth="1"/>
    <col min="4821" max="4822" width="12.42578125" customWidth="1"/>
    <col min="4823" max="4824" width="12.7109375" customWidth="1"/>
    <col min="4825" max="4826" width="12.42578125" customWidth="1"/>
    <col min="5047" max="5047" width="38.7109375" bestFit="1" customWidth="1"/>
    <col min="5048" max="5074" width="11.7109375" customWidth="1"/>
    <col min="5075" max="5076" width="12.7109375" customWidth="1"/>
    <col min="5077" max="5078" width="12.42578125" customWidth="1"/>
    <col min="5079" max="5080" width="12.7109375" customWidth="1"/>
    <col min="5081" max="5082" width="12.42578125" customWidth="1"/>
    <col min="5303" max="5303" width="38.7109375" bestFit="1" customWidth="1"/>
    <col min="5304" max="5330" width="11.7109375" customWidth="1"/>
    <col min="5331" max="5332" width="12.7109375" customWidth="1"/>
    <col min="5333" max="5334" width="12.42578125" customWidth="1"/>
    <col min="5335" max="5336" width="12.7109375" customWidth="1"/>
    <col min="5337" max="5338" width="12.42578125" customWidth="1"/>
    <col min="5559" max="5559" width="38.7109375" bestFit="1" customWidth="1"/>
    <col min="5560" max="5586" width="11.7109375" customWidth="1"/>
    <col min="5587" max="5588" width="12.7109375" customWidth="1"/>
    <col min="5589" max="5590" width="12.42578125" customWidth="1"/>
    <col min="5591" max="5592" width="12.7109375" customWidth="1"/>
    <col min="5593" max="5594" width="12.42578125" customWidth="1"/>
    <col min="5815" max="5815" width="38.7109375" bestFit="1" customWidth="1"/>
    <col min="5816" max="5842" width="11.7109375" customWidth="1"/>
    <col min="5843" max="5844" width="12.7109375" customWidth="1"/>
    <col min="5845" max="5846" width="12.42578125" customWidth="1"/>
    <col min="5847" max="5848" width="12.7109375" customWidth="1"/>
    <col min="5849" max="5850" width="12.42578125" customWidth="1"/>
    <col min="6071" max="6071" width="38.7109375" bestFit="1" customWidth="1"/>
    <col min="6072" max="6098" width="11.7109375" customWidth="1"/>
    <col min="6099" max="6100" width="12.7109375" customWidth="1"/>
    <col min="6101" max="6102" width="12.42578125" customWidth="1"/>
    <col min="6103" max="6104" width="12.7109375" customWidth="1"/>
    <col min="6105" max="6106" width="12.42578125" customWidth="1"/>
    <col min="6327" max="6327" width="38.7109375" bestFit="1" customWidth="1"/>
    <col min="6328" max="6354" width="11.7109375" customWidth="1"/>
    <col min="6355" max="6356" width="12.7109375" customWidth="1"/>
    <col min="6357" max="6358" width="12.42578125" customWidth="1"/>
    <col min="6359" max="6360" width="12.7109375" customWidth="1"/>
    <col min="6361" max="6362" width="12.42578125" customWidth="1"/>
    <col min="6583" max="6583" width="38.7109375" bestFit="1" customWidth="1"/>
    <col min="6584" max="6610" width="11.7109375" customWidth="1"/>
    <col min="6611" max="6612" width="12.7109375" customWidth="1"/>
    <col min="6613" max="6614" width="12.42578125" customWidth="1"/>
    <col min="6615" max="6616" width="12.7109375" customWidth="1"/>
    <col min="6617" max="6618" width="12.42578125" customWidth="1"/>
    <col min="6839" max="6839" width="38.7109375" bestFit="1" customWidth="1"/>
    <col min="6840" max="6866" width="11.7109375" customWidth="1"/>
    <col min="6867" max="6868" width="12.7109375" customWidth="1"/>
    <col min="6869" max="6870" width="12.42578125" customWidth="1"/>
    <col min="6871" max="6872" width="12.7109375" customWidth="1"/>
    <col min="6873" max="6874" width="12.42578125" customWidth="1"/>
    <col min="7095" max="7095" width="38.7109375" bestFit="1" customWidth="1"/>
    <col min="7096" max="7122" width="11.7109375" customWidth="1"/>
    <col min="7123" max="7124" width="12.7109375" customWidth="1"/>
    <col min="7125" max="7126" width="12.42578125" customWidth="1"/>
    <col min="7127" max="7128" width="12.7109375" customWidth="1"/>
    <col min="7129" max="7130" width="12.42578125" customWidth="1"/>
    <col min="7351" max="7351" width="38.7109375" bestFit="1" customWidth="1"/>
    <col min="7352" max="7378" width="11.7109375" customWidth="1"/>
    <col min="7379" max="7380" width="12.7109375" customWidth="1"/>
    <col min="7381" max="7382" width="12.42578125" customWidth="1"/>
    <col min="7383" max="7384" width="12.7109375" customWidth="1"/>
    <col min="7385" max="7386" width="12.42578125" customWidth="1"/>
    <col min="7607" max="7607" width="38.7109375" bestFit="1" customWidth="1"/>
    <col min="7608" max="7634" width="11.7109375" customWidth="1"/>
    <col min="7635" max="7636" width="12.7109375" customWidth="1"/>
    <col min="7637" max="7638" width="12.42578125" customWidth="1"/>
    <col min="7639" max="7640" width="12.7109375" customWidth="1"/>
    <col min="7641" max="7642" width="12.42578125" customWidth="1"/>
    <col min="7863" max="7863" width="38.7109375" bestFit="1" customWidth="1"/>
    <col min="7864" max="7890" width="11.7109375" customWidth="1"/>
    <col min="7891" max="7892" width="12.7109375" customWidth="1"/>
    <col min="7893" max="7894" width="12.42578125" customWidth="1"/>
    <col min="7895" max="7896" width="12.7109375" customWidth="1"/>
    <col min="7897" max="7898" width="12.42578125" customWidth="1"/>
    <col min="8119" max="8119" width="38.7109375" bestFit="1" customWidth="1"/>
    <col min="8120" max="8146" width="11.7109375" customWidth="1"/>
    <col min="8147" max="8148" width="12.7109375" customWidth="1"/>
    <col min="8149" max="8150" width="12.42578125" customWidth="1"/>
    <col min="8151" max="8152" width="12.7109375" customWidth="1"/>
    <col min="8153" max="8154" width="12.42578125" customWidth="1"/>
    <col min="8375" max="8375" width="38.7109375" bestFit="1" customWidth="1"/>
    <col min="8376" max="8402" width="11.7109375" customWidth="1"/>
    <col min="8403" max="8404" width="12.7109375" customWidth="1"/>
    <col min="8405" max="8406" width="12.42578125" customWidth="1"/>
    <col min="8407" max="8408" width="12.7109375" customWidth="1"/>
    <col min="8409" max="8410" width="12.42578125" customWidth="1"/>
    <col min="8631" max="8631" width="38.7109375" bestFit="1" customWidth="1"/>
    <col min="8632" max="8658" width="11.7109375" customWidth="1"/>
    <col min="8659" max="8660" width="12.7109375" customWidth="1"/>
    <col min="8661" max="8662" width="12.42578125" customWidth="1"/>
    <col min="8663" max="8664" width="12.7109375" customWidth="1"/>
    <col min="8665" max="8666" width="12.42578125" customWidth="1"/>
    <col min="8887" max="8887" width="38.7109375" bestFit="1" customWidth="1"/>
    <col min="8888" max="8914" width="11.7109375" customWidth="1"/>
    <col min="8915" max="8916" width="12.7109375" customWidth="1"/>
    <col min="8917" max="8918" width="12.42578125" customWidth="1"/>
    <col min="8919" max="8920" width="12.7109375" customWidth="1"/>
    <col min="8921" max="8922" width="12.42578125" customWidth="1"/>
    <col min="9143" max="9143" width="38.7109375" bestFit="1" customWidth="1"/>
    <col min="9144" max="9170" width="11.7109375" customWidth="1"/>
    <col min="9171" max="9172" width="12.7109375" customWidth="1"/>
    <col min="9173" max="9174" width="12.42578125" customWidth="1"/>
    <col min="9175" max="9176" width="12.7109375" customWidth="1"/>
    <col min="9177" max="9178" width="12.42578125" customWidth="1"/>
    <col min="9399" max="9399" width="38.7109375" bestFit="1" customWidth="1"/>
    <col min="9400" max="9426" width="11.7109375" customWidth="1"/>
    <col min="9427" max="9428" width="12.7109375" customWidth="1"/>
    <col min="9429" max="9430" width="12.42578125" customWidth="1"/>
    <col min="9431" max="9432" width="12.7109375" customWidth="1"/>
    <col min="9433" max="9434" width="12.42578125" customWidth="1"/>
    <col min="9655" max="9655" width="38.7109375" bestFit="1" customWidth="1"/>
    <col min="9656" max="9682" width="11.7109375" customWidth="1"/>
    <col min="9683" max="9684" width="12.7109375" customWidth="1"/>
    <col min="9685" max="9686" width="12.42578125" customWidth="1"/>
    <col min="9687" max="9688" width="12.7109375" customWidth="1"/>
    <col min="9689" max="9690" width="12.42578125" customWidth="1"/>
    <col min="9911" max="9911" width="38.7109375" bestFit="1" customWidth="1"/>
    <col min="9912" max="9938" width="11.7109375" customWidth="1"/>
    <col min="9939" max="9940" width="12.7109375" customWidth="1"/>
    <col min="9941" max="9942" width="12.42578125" customWidth="1"/>
    <col min="9943" max="9944" width="12.7109375" customWidth="1"/>
    <col min="9945" max="9946" width="12.42578125" customWidth="1"/>
    <col min="10167" max="10167" width="38.7109375" bestFit="1" customWidth="1"/>
    <col min="10168" max="10194" width="11.7109375" customWidth="1"/>
    <col min="10195" max="10196" width="12.7109375" customWidth="1"/>
    <col min="10197" max="10198" width="12.42578125" customWidth="1"/>
    <col min="10199" max="10200" width="12.7109375" customWidth="1"/>
    <col min="10201" max="10202" width="12.42578125" customWidth="1"/>
    <col min="10423" max="10423" width="38.7109375" bestFit="1" customWidth="1"/>
    <col min="10424" max="10450" width="11.7109375" customWidth="1"/>
    <col min="10451" max="10452" width="12.7109375" customWidth="1"/>
    <col min="10453" max="10454" width="12.42578125" customWidth="1"/>
    <col min="10455" max="10456" width="12.7109375" customWidth="1"/>
    <col min="10457" max="10458" width="12.42578125" customWidth="1"/>
    <col min="10679" max="10679" width="38.7109375" bestFit="1" customWidth="1"/>
    <col min="10680" max="10706" width="11.7109375" customWidth="1"/>
    <col min="10707" max="10708" width="12.7109375" customWidth="1"/>
    <col min="10709" max="10710" width="12.42578125" customWidth="1"/>
    <col min="10711" max="10712" width="12.7109375" customWidth="1"/>
    <col min="10713" max="10714" width="12.42578125" customWidth="1"/>
    <col min="10935" max="10935" width="38.7109375" bestFit="1" customWidth="1"/>
    <col min="10936" max="10962" width="11.7109375" customWidth="1"/>
    <col min="10963" max="10964" width="12.7109375" customWidth="1"/>
    <col min="10965" max="10966" width="12.42578125" customWidth="1"/>
    <col min="10967" max="10968" width="12.7109375" customWidth="1"/>
    <col min="10969" max="10970" width="12.42578125" customWidth="1"/>
    <col min="11191" max="11191" width="38.7109375" bestFit="1" customWidth="1"/>
    <col min="11192" max="11218" width="11.7109375" customWidth="1"/>
    <col min="11219" max="11220" width="12.7109375" customWidth="1"/>
    <col min="11221" max="11222" width="12.42578125" customWidth="1"/>
    <col min="11223" max="11224" width="12.7109375" customWidth="1"/>
    <col min="11225" max="11226" width="12.42578125" customWidth="1"/>
    <col min="11447" max="11447" width="38.7109375" bestFit="1" customWidth="1"/>
    <col min="11448" max="11474" width="11.7109375" customWidth="1"/>
    <col min="11475" max="11476" width="12.7109375" customWidth="1"/>
    <col min="11477" max="11478" width="12.42578125" customWidth="1"/>
    <col min="11479" max="11480" width="12.7109375" customWidth="1"/>
    <col min="11481" max="11482" width="12.42578125" customWidth="1"/>
    <col min="11703" max="11703" width="38.7109375" bestFit="1" customWidth="1"/>
    <col min="11704" max="11730" width="11.7109375" customWidth="1"/>
    <col min="11731" max="11732" width="12.7109375" customWidth="1"/>
    <col min="11733" max="11734" width="12.42578125" customWidth="1"/>
    <col min="11735" max="11736" width="12.7109375" customWidth="1"/>
    <col min="11737" max="11738" width="12.42578125" customWidth="1"/>
    <col min="11959" max="11959" width="38.7109375" bestFit="1" customWidth="1"/>
    <col min="11960" max="11986" width="11.7109375" customWidth="1"/>
    <col min="11987" max="11988" width="12.7109375" customWidth="1"/>
    <col min="11989" max="11990" width="12.42578125" customWidth="1"/>
    <col min="11991" max="11992" width="12.7109375" customWidth="1"/>
    <col min="11993" max="11994" width="12.42578125" customWidth="1"/>
    <col min="12215" max="12215" width="38.7109375" bestFit="1" customWidth="1"/>
    <col min="12216" max="12242" width="11.7109375" customWidth="1"/>
    <col min="12243" max="12244" width="12.7109375" customWidth="1"/>
    <col min="12245" max="12246" width="12.42578125" customWidth="1"/>
    <col min="12247" max="12248" width="12.7109375" customWidth="1"/>
    <col min="12249" max="12250" width="12.42578125" customWidth="1"/>
    <col min="12471" max="12471" width="38.7109375" bestFit="1" customWidth="1"/>
    <col min="12472" max="12498" width="11.7109375" customWidth="1"/>
    <col min="12499" max="12500" width="12.7109375" customWidth="1"/>
    <col min="12501" max="12502" width="12.42578125" customWidth="1"/>
    <col min="12503" max="12504" width="12.7109375" customWidth="1"/>
    <col min="12505" max="12506" width="12.42578125" customWidth="1"/>
    <col min="12727" max="12727" width="38.7109375" bestFit="1" customWidth="1"/>
    <col min="12728" max="12754" width="11.7109375" customWidth="1"/>
    <col min="12755" max="12756" width="12.7109375" customWidth="1"/>
    <col min="12757" max="12758" width="12.42578125" customWidth="1"/>
    <col min="12759" max="12760" width="12.7109375" customWidth="1"/>
    <col min="12761" max="12762" width="12.42578125" customWidth="1"/>
    <col min="12983" max="12983" width="38.7109375" bestFit="1" customWidth="1"/>
    <col min="12984" max="13010" width="11.7109375" customWidth="1"/>
    <col min="13011" max="13012" width="12.7109375" customWidth="1"/>
    <col min="13013" max="13014" width="12.42578125" customWidth="1"/>
    <col min="13015" max="13016" width="12.7109375" customWidth="1"/>
    <col min="13017" max="13018" width="12.42578125" customWidth="1"/>
    <col min="13239" max="13239" width="38.7109375" bestFit="1" customWidth="1"/>
    <col min="13240" max="13266" width="11.7109375" customWidth="1"/>
    <col min="13267" max="13268" width="12.7109375" customWidth="1"/>
    <col min="13269" max="13270" width="12.42578125" customWidth="1"/>
    <col min="13271" max="13272" width="12.7109375" customWidth="1"/>
    <col min="13273" max="13274" width="12.42578125" customWidth="1"/>
    <col min="13495" max="13495" width="38.7109375" bestFit="1" customWidth="1"/>
    <col min="13496" max="13522" width="11.7109375" customWidth="1"/>
    <col min="13523" max="13524" width="12.7109375" customWidth="1"/>
    <col min="13525" max="13526" width="12.42578125" customWidth="1"/>
    <col min="13527" max="13528" width="12.7109375" customWidth="1"/>
    <col min="13529" max="13530" width="12.42578125" customWidth="1"/>
    <col min="13751" max="13751" width="38.7109375" bestFit="1" customWidth="1"/>
    <col min="13752" max="13778" width="11.7109375" customWidth="1"/>
    <col min="13779" max="13780" width="12.7109375" customWidth="1"/>
    <col min="13781" max="13782" width="12.42578125" customWidth="1"/>
    <col min="13783" max="13784" width="12.7109375" customWidth="1"/>
    <col min="13785" max="13786" width="12.42578125" customWidth="1"/>
    <col min="14007" max="14007" width="38.7109375" bestFit="1" customWidth="1"/>
    <col min="14008" max="14034" width="11.7109375" customWidth="1"/>
    <col min="14035" max="14036" width="12.7109375" customWidth="1"/>
    <col min="14037" max="14038" width="12.42578125" customWidth="1"/>
    <col min="14039" max="14040" width="12.7109375" customWidth="1"/>
    <col min="14041" max="14042" width="12.42578125" customWidth="1"/>
    <col min="14263" max="14263" width="38.7109375" bestFit="1" customWidth="1"/>
    <col min="14264" max="14290" width="11.7109375" customWidth="1"/>
    <col min="14291" max="14292" width="12.7109375" customWidth="1"/>
    <col min="14293" max="14294" width="12.42578125" customWidth="1"/>
    <col min="14295" max="14296" width="12.7109375" customWidth="1"/>
    <col min="14297" max="14298" width="12.42578125" customWidth="1"/>
    <col min="14519" max="14519" width="38.7109375" bestFit="1" customWidth="1"/>
    <col min="14520" max="14546" width="11.7109375" customWidth="1"/>
    <col min="14547" max="14548" width="12.7109375" customWidth="1"/>
    <col min="14549" max="14550" width="12.42578125" customWidth="1"/>
    <col min="14551" max="14552" width="12.7109375" customWidth="1"/>
    <col min="14553" max="14554" width="12.42578125" customWidth="1"/>
    <col min="14775" max="14775" width="38.7109375" bestFit="1" customWidth="1"/>
    <col min="14776" max="14802" width="11.7109375" customWidth="1"/>
    <col min="14803" max="14804" width="12.7109375" customWidth="1"/>
    <col min="14805" max="14806" width="12.42578125" customWidth="1"/>
    <col min="14807" max="14808" width="12.7109375" customWidth="1"/>
    <col min="14809" max="14810" width="12.42578125" customWidth="1"/>
    <col min="15031" max="15031" width="38.7109375" bestFit="1" customWidth="1"/>
    <col min="15032" max="15058" width="11.7109375" customWidth="1"/>
    <col min="15059" max="15060" width="12.7109375" customWidth="1"/>
    <col min="15061" max="15062" width="12.42578125" customWidth="1"/>
    <col min="15063" max="15064" width="12.7109375" customWidth="1"/>
    <col min="15065" max="15066" width="12.42578125" customWidth="1"/>
    <col min="15287" max="15287" width="38.7109375" bestFit="1" customWidth="1"/>
    <col min="15288" max="15314" width="11.7109375" customWidth="1"/>
    <col min="15315" max="15316" width="12.7109375" customWidth="1"/>
    <col min="15317" max="15318" width="12.42578125" customWidth="1"/>
    <col min="15319" max="15320" width="12.7109375" customWidth="1"/>
    <col min="15321" max="15322" width="12.42578125" customWidth="1"/>
    <col min="15543" max="15543" width="38.7109375" bestFit="1" customWidth="1"/>
    <col min="15544" max="15570" width="11.7109375" customWidth="1"/>
    <col min="15571" max="15572" width="12.7109375" customWidth="1"/>
    <col min="15573" max="15574" width="12.42578125" customWidth="1"/>
    <col min="15575" max="15576" width="12.7109375" customWidth="1"/>
    <col min="15577" max="15578" width="12.42578125" customWidth="1"/>
    <col min="15799" max="15799" width="38.7109375" bestFit="1" customWidth="1"/>
    <col min="15800" max="15826" width="11.7109375" customWidth="1"/>
    <col min="15827" max="15828" width="12.7109375" customWidth="1"/>
    <col min="15829" max="15830" width="12.42578125" customWidth="1"/>
    <col min="15831" max="15832" width="12.7109375" customWidth="1"/>
    <col min="15833" max="15834" width="12.42578125" customWidth="1"/>
    <col min="16055" max="16055" width="38.7109375" bestFit="1" customWidth="1"/>
    <col min="16056" max="16082" width="11.7109375" customWidth="1"/>
    <col min="16083" max="16084" width="12.7109375" customWidth="1"/>
    <col min="16085" max="16086" width="12.42578125" customWidth="1"/>
    <col min="16087" max="16088" width="12.7109375" customWidth="1"/>
    <col min="16089" max="16090" width="12.42578125" customWidth="1"/>
  </cols>
  <sheetData>
    <row r="1" spans="1:21" ht="25.15" customHeight="1" x14ac:dyDescent="0.25">
      <c r="A1" s="410" t="s">
        <v>46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282"/>
      <c r="M1" s="282"/>
      <c r="N1" s="285"/>
      <c r="O1" s="285"/>
      <c r="P1" s="285"/>
      <c r="Q1" s="285"/>
      <c r="R1" s="379"/>
      <c r="S1" s="379"/>
      <c r="T1" s="379"/>
      <c r="U1" s="379"/>
    </row>
    <row r="2" spans="1:21" ht="18.75" x14ac:dyDescent="0.3">
      <c r="A2" s="409"/>
      <c r="B2" s="403">
        <v>2022</v>
      </c>
      <c r="C2" s="401"/>
      <c r="D2" s="401"/>
      <c r="E2" s="401"/>
      <c r="F2" s="401"/>
      <c r="G2" s="401"/>
      <c r="H2" s="401"/>
      <c r="I2" s="401"/>
      <c r="J2" s="401"/>
      <c r="K2" s="401"/>
      <c r="L2" s="401">
        <v>2023</v>
      </c>
      <c r="M2" s="401"/>
      <c r="N2" s="401"/>
      <c r="O2" s="401"/>
      <c r="P2" s="401"/>
      <c r="Q2" s="401"/>
      <c r="R2" s="401"/>
      <c r="S2" s="401"/>
      <c r="T2" s="401"/>
      <c r="U2" s="402"/>
    </row>
    <row r="3" spans="1:21" ht="18.75" x14ac:dyDescent="0.3">
      <c r="A3" s="409"/>
      <c r="B3" s="399" t="s">
        <v>4</v>
      </c>
      <c r="C3" s="406"/>
      <c r="D3" s="403" t="s">
        <v>8</v>
      </c>
      <c r="E3" s="404"/>
      <c r="F3" s="403" t="s">
        <v>9</v>
      </c>
      <c r="G3" s="404"/>
      <c r="H3" s="403" t="s">
        <v>13</v>
      </c>
      <c r="I3" s="404"/>
      <c r="J3" s="403" t="s">
        <v>14</v>
      </c>
      <c r="K3" s="404"/>
      <c r="L3" s="407" t="s">
        <v>4</v>
      </c>
      <c r="M3" s="408"/>
      <c r="N3" s="398" t="s">
        <v>8</v>
      </c>
      <c r="O3" s="399"/>
      <c r="P3" s="399" t="s">
        <v>9</v>
      </c>
      <c r="Q3" s="399"/>
      <c r="R3" s="403" t="s">
        <v>13</v>
      </c>
      <c r="S3" s="404"/>
      <c r="T3" s="403" t="s">
        <v>14</v>
      </c>
      <c r="U3" s="404"/>
    </row>
    <row r="4" spans="1:21" ht="45" x14ac:dyDescent="0.25">
      <c r="A4" s="409"/>
      <c r="B4" s="157" t="s">
        <v>78</v>
      </c>
      <c r="C4" s="126" t="s">
        <v>48</v>
      </c>
      <c r="D4" s="126" t="s">
        <v>78</v>
      </c>
      <c r="E4" s="126" t="s">
        <v>48</v>
      </c>
      <c r="F4" s="126" t="s">
        <v>78</v>
      </c>
      <c r="G4" s="126" t="s">
        <v>48</v>
      </c>
      <c r="H4" s="126" t="s">
        <v>47</v>
      </c>
      <c r="I4" s="126" t="s">
        <v>48</v>
      </c>
      <c r="J4" s="126" t="s">
        <v>47</v>
      </c>
      <c r="K4" s="126" t="s">
        <v>48</v>
      </c>
      <c r="L4" s="126" t="s">
        <v>47</v>
      </c>
      <c r="M4" s="156" t="s">
        <v>48</v>
      </c>
      <c r="N4" s="126" t="s">
        <v>47</v>
      </c>
      <c r="O4" s="156" t="s">
        <v>48</v>
      </c>
      <c r="P4" s="126" t="s">
        <v>47</v>
      </c>
      <c r="Q4" s="156" t="s">
        <v>48</v>
      </c>
      <c r="R4" s="126" t="s">
        <v>47</v>
      </c>
      <c r="S4" s="126" t="s">
        <v>48</v>
      </c>
      <c r="T4" s="126" t="s">
        <v>47</v>
      </c>
      <c r="U4" s="126" t="s">
        <v>48</v>
      </c>
    </row>
    <row r="5" spans="1:21" ht="18.75" x14ac:dyDescent="0.25">
      <c r="A5" s="164" t="s">
        <v>15</v>
      </c>
      <c r="L5" s="116"/>
      <c r="M5" s="116"/>
      <c r="N5" s="116"/>
      <c r="O5" s="116"/>
      <c r="P5" s="116"/>
      <c r="Q5" s="116"/>
      <c r="R5" s="116"/>
      <c r="S5" s="116"/>
      <c r="T5" s="116"/>
      <c r="U5" s="116"/>
    </row>
    <row r="6" spans="1:21" ht="15.75" x14ac:dyDescent="0.25">
      <c r="A6" s="65" t="s">
        <v>16</v>
      </c>
      <c r="B6" s="86">
        <v>183.47149999999999</v>
      </c>
      <c r="C6" s="87">
        <v>167.55396625453301</v>
      </c>
      <c r="D6" s="86">
        <v>214.83169000000001</v>
      </c>
      <c r="E6" s="87">
        <v>173.23032145857201</v>
      </c>
      <c r="F6" s="86">
        <v>193.87886</v>
      </c>
      <c r="G6" s="87">
        <v>169.25793647411101</v>
      </c>
      <c r="H6" s="86">
        <v>236.86519000000001</v>
      </c>
      <c r="I6" s="87">
        <v>169.411926810924</v>
      </c>
      <c r="J6" s="86">
        <v>197.47005999999999</v>
      </c>
      <c r="K6" s="87">
        <v>169.27489107025801</v>
      </c>
      <c r="L6" s="86">
        <v>192.82896511508142</v>
      </c>
      <c r="M6" s="87">
        <v>162.43583907987482</v>
      </c>
      <c r="N6" s="309">
        <v>234.46812573506199</v>
      </c>
      <c r="O6" s="310">
        <v>165.80622010250201</v>
      </c>
      <c r="P6" s="309">
        <v>206.330401317921</v>
      </c>
      <c r="Q6" s="310">
        <v>163.32375903751799</v>
      </c>
      <c r="R6" s="309">
        <v>330.84115833827371</v>
      </c>
      <c r="S6" s="310">
        <v>172.99652275095048</v>
      </c>
      <c r="T6" s="309">
        <v>222.42757617375088</v>
      </c>
      <c r="U6" s="310">
        <v>163.83157822208236</v>
      </c>
    </row>
    <row r="7" spans="1:21" ht="15.75" x14ac:dyDescent="0.25">
      <c r="A7" s="66" t="s">
        <v>17</v>
      </c>
      <c r="B7" s="88">
        <v>184.26501999999999</v>
      </c>
      <c r="C7" s="89">
        <v>165.38196929786599</v>
      </c>
      <c r="D7" s="88">
        <v>189.20304999999999</v>
      </c>
      <c r="E7" s="89">
        <v>161.62177248991</v>
      </c>
      <c r="F7" s="88">
        <v>185.94974999999999</v>
      </c>
      <c r="G7" s="89">
        <v>164.16212065084201</v>
      </c>
      <c r="H7" s="88">
        <v>218.94174000000001</v>
      </c>
      <c r="I7" s="89">
        <v>161.03919841622599</v>
      </c>
      <c r="J7" s="88">
        <v>189.20074</v>
      </c>
      <c r="K7" s="89">
        <v>163.69401234231501</v>
      </c>
      <c r="L7" s="88">
        <v>176.31102250733585</v>
      </c>
      <c r="M7" s="89">
        <v>163.7656293729593</v>
      </c>
      <c r="N7" s="311">
        <v>178.20408007274099</v>
      </c>
      <c r="O7" s="312">
        <v>160.666970825421</v>
      </c>
      <c r="P7" s="311">
        <v>176.81707617369301</v>
      </c>
      <c r="Q7" s="312">
        <v>162.85576326356201</v>
      </c>
      <c r="R7" s="311">
        <v>234.43924002887545</v>
      </c>
      <c r="S7" s="312">
        <v>160.508276920106</v>
      </c>
      <c r="T7" s="311">
        <v>185.23365472273969</v>
      </c>
      <c r="U7" s="312">
        <v>162.57655418290673</v>
      </c>
    </row>
    <row r="8" spans="1:21" ht="15.75" x14ac:dyDescent="0.25">
      <c r="A8" s="66" t="s">
        <v>18</v>
      </c>
      <c r="B8" s="88">
        <v>202.05418</v>
      </c>
      <c r="C8" s="89">
        <v>168.68881535620901</v>
      </c>
      <c r="D8" s="88">
        <v>224.13875999999999</v>
      </c>
      <c r="E8" s="89">
        <v>178.196819295182</v>
      </c>
      <c r="F8" s="88">
        <v>210.35229000000001</v>
      </c>
      <c r="G8" s="89">
        <v>171.68295912200699</v>
      </c>
      <c r="H8" s="88">
        <v>290.41991000000002</v>
      </c>
      <c r="I8" s="89">
        <v>193.314741400142</v>
      </c>
      <c r="J8" s="88">
        <v>222.84863999999999</v>
      </c>
      <c r="K8" s="89">
        <v>174.36060367937901</v>
      </c>
      <c r="L8" s="88">
        <v>192.95398808788573</v>
      </c>
      <c r="M8" s="89">
        <v>171.50732920808881</v>
      </c>
      <c r="N8" s="311">
        <v>236.23205334863101</v>
      </c>
      <c r="O8" s="312">
        <v>183.18483392535899</v>
      </c>
      <c r="P8" s="311">
        <v>206.94149047349046</v>
      </c>
      <c r="Q8" s="312">
        <v>174.73862564260548</v>
      </c>
      <c r="R8" s="311">
        <v>341.30962361059647</v>
      </c>
      <c r="S8" s="312">
        <v>233.28103368712505</v>
      </c>
      <c r="T8" s="311">
        <v>228.86079638487791</v>
      </c>
      <c r="U8" s="312">
        <v>180.26833116843491</v>
      </c>
    </row>
    <row r="9" spans="1:21" ht="15.75" x14ac:dyDescent="0.25">
      <c r="A9" s="66" t="s">
        <v>19</v>
      </c>
      <c r="B9" s="88">
        <v>186.98186999999999</v>
      </c>
      <c r="C9" s="89">
        <v>160.255088281485</v>
      </c>
      <c r="D9" s="88">
        <v>197.02603999999999</v>
      </c>
      <c r="E9" s="89">
        <v>162.72290977613301</v>
      </c>
      <c r="F9" s="88">
        <v>190.81987000000001</v>
      </c>
      <c r="G9" s="89">
        <v>161.01012931897299</v>
      </c>
      <c r="H9" s="88">
        <v>243.61621</v>
      </c>
      <c r="I9" s="89">
        <v>163.666680059464</v>
      </c>
      <c r="J9" s="88">
        <v>200.07167999999999</v>
      </c>
      <c r="K9" s="89">
        <v>163.69401234231501</v>
      </c>
      <c r="L9" s="88">
        <v>177.83016221302992</v>
      </c>
      <c r="M9" s="89">
        <v>160.69519582752923</v>
      </c>
      <c r="N9" s="311">
        <v>204.93232939110601</v>
      </c>
      <c r="O9" s="312">
        <v>162.03642430586501</v>
      </c>
      <c r="P9" s="311">
        <v>187.58577840693607</v>
      </c>
      <c r="Q9" s="312">
        <v>161.05538544057507</v>
      </c>
      <c r="R9" s="311">
        <v>276.71169959511752</v>
      </c>
      <c r="S9" s="312">
        <v>178.60197003769042</v>
      </c>
      <c r="T9" s="311">
        <v>197.71414447174232</v>
      </c>
      <c r="U9" s="312">
        <v>161.63244898596918</v>
      </c>
    </row>
    <row r="10" spans="1:21" ht="15.75" x14ac:dyDescent="0.25">
      <c r="A10" s="66" t="s">
        <v>20</v>
      </c>
      <c r="B10" s="88">
        <v>211.81077999999999</v>
      </c>
      <c r="C10" s="89">
        <v>172.89899637276</v>
      </c>
      <c r="D10" s="88">
        <v>197.02603999999999</v>
      </c>
      <c r="E10" s="89">
        <v>175.89454297830201</v>
      </c>
      <c r="F10" s="88">
        <v>206.6258</v>
      </c>
      <c r="G10" s="89">
        <v>173.815090731818</v>
      </c>
      <c r="H10" s="88">
        <v>172.72138000000001</v>
      </c>
      <c r="I10" s="89">
        <v>181.89814588579</v>
      </c>
      <c r="J10" s="88">
        <v>201.82413</v>
      </c>
      <c r="K10" s="89">
        <v>175.32672107248101</v>
      </c>
      <c r="L10" s="88">
        <v>191.48495231003432</v>
      </c>
      <c r="M10" s="89">
        <v>172.08473703319063</v>
      </c>
      <c r="N10" s="311">
        <v>219.414012451471</v>
      </c>
      <c r="O10" s="312">
        <v>177.847247622531</v>
      </c>
      <c r="P10" s="311">
        <v>202.24230663354768</v>
      </c>
      <c r="Q10" s="312">
        <v>173.85441274722137</v>
      </c>
      <c r="R10" s="311">
        <v>266.79711533574721</v>
      </c>
      <c r="S10" s="312">
        <v>189.18565302978939</v>
      </c>
      <c r="T10" s="311">
        <v>215.17899619986818</v>
      </c>
      <c r="U10" s="312">
        <v>176.37485872060509</v>
      </c>
    </row>
    <row r="11" spans="1:21" ht="15.75" x14ac:dyDescent="0.25">
      <c r="A11" s="66" t="s">
        <v>21</v>
      </c>
      <c r="B11" s="88">
        <v>256.14647000000002</v>
      </c>
      <c r="C11" s="89">
        <v>175.11575300210001</v>
      </c>
      <c r="D11" s="88">
        <v>276.22244999999998</v>
      </c>
      <c r="E11" s="89">
        <v>182.12152741173301</v>
      </c>
      <c r="F11" s="88">
        <v>262.7629</v>
      </c>
      <c r="G11" s="89">
        <v>177.27913365904999</v>
      </c>
      <c r="H11" s="88">
        <v>301.09876000000003</v>
      </c>
      <c r="I11" s="89">
        <v>193.14474340766901</v>
      </c>
      <c r="J11" s="88">
        <v>266.66723000000002</v>
      </c>
      <c r="K11" s="89">
        <v>179.33610185643701</v>
      </c>
      <c r="L11" s="88">
        <v>187.07320291242706</v>
      </c>
      <c r="M11" s="89">
        <v>172.74067302268921</v>
      </c>
      <c r="N11" s="311">
        <v>252.071206444881</v>
      </c>
      <c r="O11" s="312">
        <v>178.92040451476899</v>
      </c>
      <c r="P11" s="311">
        <v>208.18151755536559</v>
      </c>
      <c r="Q11" s="312">
        <v>174.48382376849293</v>
      </c>
      <c r="R11" s="311">
        <v>416.36118215668256</v>
      </c>
      <c r="S11" s="312">
        <v>198.27586206896552</v>
      </c>
      <c r="T11" s="311">
        <v>252.36124776824227</v>
      </c>
      <c r="U11" s="312">
        <v>176.74013636586602</v>
      </c>
    </row>
    <row r="12" spans="1:21" ht="15.75" x14ac:dyDescent="0.25">
      <c r="A12" s="66" t="s">
        <v>22</v>
      </c>
      <c r="B12" s="88">
        <v>201.35491999999999</v>
      </c>
      <c r="C12" s="89">
        <v>169.64475569328599</v>
      </c>
      <c r="D12" s="88">
        <v>207.22400999999999</v>
      </c>
      <c r="E12" s="89">
        <v>169.00081802277299</v>
      </c>
      <c r="F12" s="88">
        <v>203.45803000000001</v>
      </c>
      <c r="G12" s="89">
        <v>169.40739517992699</v>
      </c>
      <c r="H12" s="88">
        <v>226.34052</v>
      </c>
      <c r="I12" s="89">
        <v>174.79434733068399</v>
      </c>
      <c r="J12" s="88">
        <v>206.20567</v>
      </c>
      <c r="K12" s="89">
        <v>170.14398194240701</v>
      </c>
      <c r="L12" s="88">
        <v>168.1315045294057</v>
      </c>
      <c r="M12" s="89">
        <v>167.17397158548428</v>
      </c>
      <c r="N12" s="311">
        <v>194.11039414833601</v>
      </c>
      <c r="O12" s="312">
        <v>168.23391692501599</v>
      </c>
      <c r="P12" s="311">
        <v>177.05912853110055</v>
      </c>
      <c r="Q12" s="312">
        <v>167.53079857047427</v>
      </c>
      <c r="R12" s="311">
        <v>217.69434414748329</v>
      </c>
      <c r="S12" s="312">
        <v>175.02945292671163</v>
      </c>
      <c r="T12" s="311">
        <v>182.11591120794751</v>
      </c>
      <c r="U12" s="312">
        <v>168.43389808558129</v>
      </c>
    </row>
    <row r="13" spans="1:21" ht="16.5" thickBot="1" x14ac:dyDescent="0.3">
      <c r="A13" s="78" t="s">
        <v>23</v>
      </c>
      <c r="B13" s="90">
        <v>212.52408</v>
      </c>
      <c r="C13" s="91">
        <v>165.26624806641101</v>
      </c>
      <c r="D13" s="90">
        <v>213.19958</v>
      </c>
      <c r="E13" s="91">
        <v>162.39234774615699</v>
      </c>
      <c r="F13" s="90">
        <v>212.76425</v>
      </c>
      <c r="G13" s="91">
        <v>212.76425</v>
      </c>
      <c r="H13" s="90">
        <v>230.91077999999999</v>
      </c>
      <c r="I13" s="91">
        <v>161.755671883942</v>
      </c>
      <c r="J13" s="90">
        <v>216.44123999999999</v>
      </c>
      <c r="K13" s="91">
        <v>163.96026301851199</v>
      </c>
      <c r="L13" s="90">
        <v>207.41820285773159</v>
      </c>
      <c r="M13" s="91">
        <v>164.92115843976703</v>
      </c>
      <c r="N13" s="313">
        <v>216.23326404837999</v>
      </c>
      <c r="O13" s="314">
        <v>162.46585674904199</v>
      </c>
      <c r="P13" s="313">
        <v>210.47517828691159</v>
      </c>
      <c r="Q13" s="314">
        <v>164.21932234535495</v>
      </c>
      <c r="R13" s="313">
        <v>247.06626687141033</v>
      </c>
      <c r="S13" s="314">
        <v>161.00946537321829</v>
      </c>
      <c r="T13" s="313">
        <v>219.40571076434813</v>
      </c>
      <c r="U13" s="314">
        <v>163.83030591313138</v>
      </c>
    </row>
    <row r="14" spans="1:21" ht="16.5" thickBot="1" x14ac:dyDescent="0.3">
      <c r="A14" s="76" t="s">
        <v>49</v>
      </c>
      <c r="B14" s="118">
        <v>202.90530000000001</v>
      </c>
      <c r="C14" s="119">
        <v>167.871808036716</v>
      </c>
      <c r="D14" s="118">
        <v>208.17619999999999</v>
      </c>
      <c r="E14" s="119">
        <v>169.27449387191501</v>
      </c>
      <c r="F14" s="118">
        <v>204.78124</v>
      </c>
      <c r="G14" s="119">
        <v>168.324046319178</v>
      </c>
      <c r="H14" s="118">
        <v>232.65898000000001</v>
      </c>
      <c r="I14" s="119">
        <v>173.211476783873</v>
      </c>
      <c r="J14" s="118">
        <v>209.00708</v>
      </c>
      <c r="K14" s="119">
        <v>169.00050767960599</v>
      </c>
      <c r="L14" s="118">
        <v>188.61489759871139</v>
      </c>
      <c r="M14" s="119">
        <v>166.63699384937001</v>
      </c>
      <c r="N14" s="315">
        <v>208.893948266682</v>
      </c>
      <c r="O14" s="316">
        <v>168.91580924115601</v>
      </c>
      <c r="P14" s="315">
        <v>195.34254549933118</v>
      </c>
      <c r="Q14" s="316">
        <v>167.30539352249244</v>
      </c>
      <c r="R14" s="315">
        <v>261.31615304436787</v>
      </c>
      <c r="S14" s="316">
        <v>179.17578177661849</v>
      </c>
      <c r="T14" s="315">
        <v>207.35917178218364</v>
      </c>
      <c r="U14" s="316">
        <v>168.6030631421645</v>
      </c>
    </row>
    <row r="15" spans="1:21" ht="18.75" x14ac:dyDescent="0.25">
      <c r="A15" s="165" t="s">
        <v>28</v>
      </c>
      <c r="L15" s="160"/>
      <c r="M15" s="160"/>
      <c r="N15" s="317"/>
      <c r="O15" s="317"/>
      <c r="P15" s="317"/>
      <c r="Q15" s="317"/>
      <c r="R15" s="317"/>
      <c r="S15" s="317"/>
      <c r="T15" s="317"/>
      <c r="U15" s="317"/>
    </row>
    <row r="16" spans="1:21" ht="15.75" x14ac:dyDescent="0.25">
      <c r="A16" s="65" t="s">
        <v>29</v>
      </c>
      <c r="B16" s="92">
        <v>213.62266</v>
      </c>
      <c r="C16" s="93">
        <v>165.618193399147</v>
      </c>
      <c r="D16" s="92">
        <v>221.97646</v>
      </c>
      <c r="E16" s="93">
        <v>168.59605022611399</v>
      </c>
      <c r="F16" s="92">
        <v>216.51023000000001</v>
      </c>
      <c r="G16" s="93">
        <v>166.60255741257001</v>
      </c>
      <c r="H16" s="92">
        <v>313.26999000000001</v>
      </c>
      <c r="I16" s="93">
        <v>174.68656425737001</v>
      </c>
      <c r="J16" s="92">
        <v>237.52764999999999</v>
      </c>
      <c r="K16" s="93">
        <v>167.97305774754801</v>
      </c>
      <c r="L16" s="92">
        <v>200.8087263988613</v>
      </c>
      <c r="M16" s="93">
        <v>165.70778028343489</v>
      </c>
      <c r="N16" s="318">
        <v>268.43366880303603</v>
      </c>
      <c r="O16" s="319">
        <v>169.144328294671</v>
      </c>
      <c r="P16" s="318">
        <v>225.17744212083926</v>
      </c>
      <c r="Q16" s="319">
        <v>166.74171922887305</v>
      </c>
      <c r="R16" s="318">
        <v>361.90004411810025</v>
      </c>
      <c r="S16" s="319">
        <v>184.02603287061828</v>
      </c>
      <c r="T16" s="318">
        <v>256.67619775618334</v>
      </c>
      <c r="U16" s="319">
        <v>168.64017228586422</v>
      </c>
    </row>
    <row r="17" spans="1:21" ht="16.5" thickBot="1" x14ac:dyDescent="0.3">
      <c r="A17" s="66" t="s">
        <v>42</v>
      </c>
      <c r="B17" s="94">
        <v>0</v>
      </c>
      <c r="C17" s="95">
        <v>290.11954058383998</v>
      </c>
      <c r="D17" s="94">
        <v>0</v>
      </c>
      <c r="E17" s="95">
        <v>274.357050180594</v>
      </c>
      <c r="F17" s="94">
        <v>0</v>
      </c>
      <c r="G17" s="95">
        <v>285.61100394465302</v>
      </c>
      <c r="H17" s="94">
        <v>0</v>
      </c>
      <c r="I17" s="95">
        <v>260.32783662234903</v>
      </c>
      <c r="J17" s="94">
        <v>0</v>
      </c>
      <c r="K17" s="95">
        <v>283.35539206192698</v>
      </c>
      <c r="L17" s="94">
        <v>0</v>
      </c>
      <c r="M17" s="95">
        <v>283.70810334775575</v>
      </c>
      <c r="N17" s="320">
        <v>0</v>
      </c>
      <c r="O17" s="321">
        <v>282.906558625473</v>
      </c>
      <c r="P17" s="320">
        <v>0</v>
      </c>
      <c r="Q17" s="321">
        <v>283.52667919546644</v>
      </c>
      <c r="R17" s="320">
        <v>0</v>
      </c>
      <c r="S17" s="321">
        <v>258.65384615384613</v>
      </c>
      <c r="T17" s="320">
        <v>0</v>
      </c>
      <c r="U17" s="321">
        <v>283.31618604146132</v>
      </c>
    </row>
    <row r="18" spans="1:21" ht="16.5" thickBot="1" x14ac:dyDescent="0.3">
      <c r="A18" s="127" t="s">
        <v>50</v>
      </c>
      <c r="B18" s="120">
        <v>213.62266</v>
      </c>
      <c r="C18" s="121">
        <v>168.82307264349399</v>
      </c>
      <c r="D18" s="120">
        <v>221.97646</v>
      </c>
      <c r="E18" s="121">
        <v>170.81561147494801</v>
      </c>
      <c r="F18" s="120">
        <v>216.51023000000001</v>
      </c>
      <c r="G18" s="121">
        <v>169.479583652645</v>
      </c>
      <c r="H18" s="120">
        <v>313.26999000000001</v>
      </c>
      <c r="I18" s="121">
        <v>175.692642794378</v>
      </c>
      <c r="J18" s="120">
        <v>237.52764999999999</v>
      </c>
      <c r="K18" s="121">
        <v>170.52187440776501</v>
      </c>
      <c r="L18" s="120">
        <v>200.8087263988613</v>
      </c>
      <c r="M18" s="121">
        <v>168.57053119185738</v>
      </c>
      <c r="N18" s="322">
        <v>268.43366880303603</v>
      </c>
      <c r="O18" s="323">
        <v>171.035330698416</v>
      </c>
      <c r="P18" s="322">
        <v>225.17744212083926</v>
      </c>
      <c r="Q18" s="323">
        <v>169.30806804939627</v>
      </c>
      <c r="R18" s="322">
        <v>361.90004411810025</v>
      </c>
      <c r="S18" s="323">
        <v>184.13767376513084</v>
      </c>
      <c r="T18" s="322">
        <v>256.67619775618334</v>
      </c>
      <c r="U18" s="323">
        <v>170.90711898591704</v>
      </c>
    </row>
    <row r="19" spans="1:21" ht="18.75" x14ac:dyDescent="0.25">
      <c r="A19" s="165" t="s">
        <v>34</v>
      </c>
      <c r="L19" s="160"/>
      <c r="M19" s="160"/>
      <c r="N19" s="317"/>
      <c r="O19" s="317"/>
      <c r="P19" s="317"/>
      <c r="Q19" s="317"/>
      <c r="R19" s="317"/>
      <c r="S19" s="317"/>
      <c r="T19" s="317"/>
      <c r="U19" s="317"/>
    </row>
    <row r="20" spans="1:21" ht="16.5" thickBot="1" x14ac:dyDescent="0.3">
      <c r="A20" s="79" t="s">
        <v>35</v>
      </c>
      <c r="B20" s="96">
        <v>189.74513999999999</v>
      </c>
      <c r="C20" s="97">
        <v>177.89994672267201</v>
      </c>
      <c r="D20" s="96">
        <v>173.41763</v>
      </c>
      <c r="E20" s="97">
        <v>178.83450070846399</v>
      </c>
      <c r="F20" s="96">
        <v>184.31948</v>
      </c>
      <c r="G20" s="97">
        <v>178.2416110177</v>
      </c>
      <c r="H20" s="96">
        <v>180.97523000000001</v>
      </c>
      <c r="I20" s="97">
        <v>184.362963822034</v>
      </c>
      <c r="J20" s="96">
        <v>183.90765999999999</v>
      </c>
      <c r="K20" s="97">
        <v>179.264508785136</v>
      </c>
      <c r="L20" s="96">
        <v>193.96564021409341</v>
      </c>
      <c r="M20" s="97">
        <v>177.84400935393646</v>
      </c>
      <c r="N20" s="324">
        <v>178.86126522419099</v>
      </c>
      <c r="O20" s="325">
        <v>179.73090779233101</v>
      </c>
      <c r="P20" s="324">
        <v>189.54616736076761</v>
      </c>
      <c r="Q20" s="325">
        <v>178.49267980338254</v>
      </c>
      <c r="R20" s="324">
        <v>185.31355447701671</v>
      </c>
      <c r="S20" s="325">
        <v>186.98252895683581</v>
      </c>
      <c r="T20" s="324">
        <v>189.09198113543815</v>
      </c>
      <c r="U20" s="325">
        <v>179.71139385080676</v>
      </c>
    </row>
    <row r="21" spans="1:21" ht="16.5" thickBot="1" x14ac:dyDescent="0.3">
      <c r="A21" s="76" t="s">
        <v>51</v>
      </c>
      <c r="B21" s="122">
        <v>189.74513999999999</v>
      </c>
      <c r="C21" s="123">
        <v>177.89994672267201</v>
      </c>
      <c r="D21" s="122">
        <v>173.41763</v>
      </c>
      <c r="E21" s="123">
        <v>178.83450070846399</v>
      </c>
      <c r="F21" s="122">
        <v>184.31948</v>
      </c>
      <c r="G21" s="123">
        <v>178.2416110177</v>
      </c>
      <c r="H21" s="122">
        <v>180.97523000000001</v>
      </c>
      <c r="I21" s="123">
        <v>184.362963822034</v>
      </c>
      <c r="J21" s="122">
        <v>183.90765999999999</v>
      </c>
      <c r="K21" s="123">
        <v>179.264508785136</v>
      </c>
      <c r="L21" s="122">
        <v>193.96564021409341</v>
      </c>
      <c r="M21" s="123">
        <v>177.84400935393646</v>
      </c>
      <c r="N21" s="326">
        <v>178.86126522419099</v>
      </c>
      <c r="O21" s="327">
        <v>179.73090779233101</v>
      </c>
      <c r="P21" s="326">
        <v>189.54616736076761</v>
      </c>
      <c r="Q21" s="327">
        <v>178.49267980338254</v>
      </c>
      <c r="R21" s="326">
        <v>185.31355447701671</v>
      </c>
      <c r="S21" s="327">
        <v>186.98252895683581</v>
      </c>
      <c r="T21" s="326">
        <v>189.09198113543815</v>
      </c>
      <c r="U21" s="327">
        <v>179.71139385080676</v>
      </c>
    </row>
    <row r="22" spans="1:21" ht="16.5" thickBot="1" x14ac:dyDescent="0.3">
      <c r="A22" s="128" t="s">
        <v>79</v>
      </c>
      <c r="B22" s="124">
        <v>203.32684</v>
      </c>
      <c r="C22" s="125">
        <v>168.526203169768</v>
      </c>
      <c r="D22" s="124">
        <v>208.326610199078</v>
      </c>
      <c r="E22" s="125">
        <v>170.05378140111799</v>
      </c>
      <c r="F22" s="124">
        <v>205.10002</v>
      </c>
      <c r="G22" s="125">
        <v>169.02370454074401</v>
      </c>
      <c r="H22" s="124">
        <v>240.02354</v>
      </c>
      <c r="I22" s="125">
        <v>174.272521070453</v>
      </c>
      <c r="J22" s="124">
        <v>210.54042999999999</v>
      </c>
      <c r="K22" s="125">
        <v>169.77204447268801</v>
      </c>
      <c r="L22" s="124">
        <v>189.60803437371322</v>
      </c>
      <c r="M22" s="125">
        <v>167.45746538119843</v>
      </c>
      <c r="N22" s="328">
        <v>212.75464495805701</v>
      </c>
      <c r="O22" s="329">
        <v>169.884315889861</v>
      </c>
      <c r="P22" s="328">
        <v>197.30881339647803</v>
      </c>
      <c r="Q22" s="329">
        <v>168.17825380558736</v>
      </c>
      <c r="R22" s="328">
        <v>269.71827810194873</v>
      </c>
      <c r="S22" s="329">
        <v>180.21558220805969</v>
      </c>
      <c r="T22" s="328">
        <v>210.62254968996794</v>
      </c>
      <c r="U22" s="329">
        <v>169.52019619856881</v>
      </c>
    </row>
    <row r="23" spans="1:21" ht="15.75" x14ac:dyDescent="0.25">
      <c r="A23" s="129" t="s">
        <v>87</v>
      </c>
      <c r="B23" s="98" t="s">
        <v>52</v>
      </c>
      <c r="C23" s="167">
        <v>174.3</v>
      </c>
      <c r="D23" s="98"/>
      <c r="E23" s="117">
        <v>173.73</v>
      </c>
      <c r="F23" s="266"/>
      <c r="G23" s="167">
        <v>174.09</v>
      </c>
      <c r="H23" s="98"/>
      <c r="I23" s="117">
        <v>173.78</v>
      </c>
      <c r="J23" s="98"/>
      <c r="K23" s="117">
        <v>173.99</v>
      </c>
      <c r="L23" s="98"/>
      <c r="M23" s="167">
        <v>173.93</v>
      </c>
      <c r="N23" s="330"/>
      <c r="O23" s="117">
        <v>174.05</v>
      </c>
      <c r="P23" s="330"/>
      <c r="Q23" s="117">
        <v>173.97</v>
      </c>
      <c r="R23" s="330"/>
      <c r="S23" s="117">
        <v>173.76</v>
      </c>
      <c r="T23" s="330"/>
      <c r="U23" s="117">
        <v>173.95</v>
      </c>
    </row>
    <row r="24" spans="1:21" x14ac:dyDescent="0.25">
      <c r="L24" s="86"/>
      <c r="M24" s="86"/>
      <c r="N24" s="301"/>
      <c r="O24" s="301"/>
      <c r="P24" s="88"/>
      <c r="Q24" s="88"/>
      <c r="R24" s="88"/>
      <c r="S24" s="88"/>
      <c r="T24" s="88"/>
      <c r="U24" s="88"/>
    </row>
  </sheetData>
  <mergeCells count="14">
    <mergeCell ref="A1:K1"/>
    <mergeCell ref="B3:C3"/>
    <mergeCell ref="D3:E3"/>
    <mergeCell ref="F3:G3"/>
    <mergeCell ref="H3:I3"/>
    <mergeCell ref="J3:K3"/>
    <mergeCell ref="L3:M3"/>
    <mergeCell ref="A2:A4"/>
    <mergeCell ref="B2:K2"/>
    <mergeCell ref="N3:O3"/>
    <mergeCell ref="P3:Q3"/>
    <mergeCell ref="L2:U2"/>
    <mergeCell ref="R3:S3"/>
    <mergeCell ref="T3:U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2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J19" sqref="J19"/>
    </sheetView>
  </sheetViews>
  <sheetFormatPr defaultRowHeight="15" x14ac:dyDescent="0.25"/>
  <cols>
    <col min="1" max="1" width="25.7109375" bestFit="1" customWidth="1"/>
    <col min="2" max="3" width="8.85546875" style="160" customWidth="1"/>
    <col min="4" max="4" width="9.140625" style="160" customWidth="1"/>
    <col min="5" max="6" width="8.85546875" style="160" customWidth="1"/>
    <col min="7" max="31" width="9.140625" style="160" customWidth="1"/>
    <col min="180" max="180" width="24.42578125" bestFit="1" customWidth="1"/>
    <col min="181" max="181" width="9.5703125" customWidth="1"/>
    <col min="182" max="189" width="8.7109375" customWidth="1"/>
    <col min="190" max="201" width="9.140625" customWidth="1"/>
    <col min="204" max="204" width="9.140625" customWidth="1"/>
    <col min="206" max="207" width="9.140625" customWidth="1"/>
    <col min="213" max="213" width="9.140625" customWidth="1"/>
    <col min="216" max="222" width="9.140625" customWidth="1"/>
    <col min="223" max="223" width="10.42578125" customWidth="1"/>
    <col min="224" max="224" width="10" customWidth="1"/>
    <col min="225" max="225" width="10.140625" customWidth="1"/>
    <col min="226" max="226" width="10.42578125" customWidth="1"/>
    <col min="227" max="227" width="10" customWidth="1"/>
    <col min="228" max="228" width="10.140625" customWidth="1"/>
    <col min="436" max="436" width="24.42578125" bestFit="1" customWidth="1"/>
    <col min="437" max="437" width="9.5703125" customWidth="1"/>
    <col min="438" max="445" width="8.7109375" customWidth="1"/>
    <col min="446" max="457" width="9.140625" customWidth="1"/>
    <col min="460" max="460" width="9.140625" customWidth="1"/>
    <col min="462" max="463" width="9.140625" customWidth="1"/>
    <col min="469" max="469" width="9.140625" customWidth="1"/>
    <col min="472" max="478" width="9.140625" customWidth="1"/>
    <col min="479" max="479" width="10.42578125" customWidth="1"/>
    <col min="480" max="480" width="10" customWidth="1"/>
    <col min="481" max="481" width="10.140625" customWidth="1"/>
    <col min="482" max="482" width="10.42578125" customWidth="1"/>
    <col min="483" max="483" width="10" customWidth="1"/>
    <col min="484" max="484" width="10.140625" customWidth="1"/>
    <col min="692" max="692" width="24.42578125" bestFit="1" customWidth="1"/>
    <col min="693" max="693" width="9.5703125" customWidth="1"/>
    <col min="694" max="701" width="8.7109375" customWidth="1"/>
    <col min="702" max="713" width="9.140625" customWidth="1"/>
    <col min="716" max="716" width="9.140625" customWidth="1"/>
    <col min="718" max="719" width="9.140625" customWidth="1"/>
    <col min="725" max="725" width="9.140625" customWidth="1"/>
    <col min="728" max="734" width="9.140625" customWidth="1"/>
    <col min="735" max="735" width="10.42578125" customWidth="1"/>
    <col min="736" max="736" width="10" customWidth="1"/>
    <col min="737" max="737" width="10.140625" customWidth="1"/>
    <col min="738" max="738" width="10.42578125" customWidth="1"/>
    <col min="739" max="739" width="10" customWidth="1"/>
    <col min="740" max="740" width="10.140625" customWidth="1"/>
    <col min="948" max="948" width="24.42578125" bestFit="1" customWidth="1"/>
    <col min="949" max="949" width="9.5703125" customWidth="1"/>
    <col min="950" max="957" width="8.7109375" customWidth="1"/>
    <col min="958" max="969" width="9.140625" customWidth="1"/>
    <col min="972" max="972" width="9.140625" customWidth="1"/>
    <col min="974" max="975" width="9.140625" customWidth="1"/>
    <col min="981" max="981" width="9.140625" customWidth="1"/>
    <col min="984" max="990" width="9.140625" customWidth="1"/>
    <col min="991" max="991" width="10.42578125" customWidth="1"/>
    <col min="992" max="992" width="10" customWidth="1"/>
    <col min="993" max="993" width="10.140625" customWidth="1"/>
    <col min="994" max="994" width="10.42578125" customWidth="1"/>
    <col min="995" max="995" width="10" customWidth="1"/>
    <col min="996" max="996" width="10.140625" customWidth="1"/>
    <col min="1204" max="1204" width="24.42578125" bestFit="1" customWidth="1"/>
    <col min="1205" max="1205" width="9.5703125" customWidth="1"/>
    <col min="1206" max="1213" width="8.7109375" customWidth="1"/>
    <col min="1214" max="1225" width="9.140625" customWidth="1"/>
    <col min="1228" max="1228" width="9.140625" customWidth="1"/>
    <col min="1230" max="1231" width="9.140625" customWidth="1"/>
    <col min="1237" max="1237" width="9.140625" customWidth="1"/>
    <col min="1240" max="1246" width="9.140625" customWidth="1"/>
    <col min="1247" max="1247" width="10.42578125" customWidth="1"/>
    <col min="1248" max="1248" width="10" customWidth="1"/>
    <col min="1249" max="1249" width="10.140625" customWidth="1"/>
    <col min="1250" max="1250" width="10.42578125" customWidth="1"/>
    <col min="1251" max="1251" width="10" customWidth="1"/>
    <col min="1252" max="1252" width="10.140625" customWidth="1"/>
    <col min="1460" max="1460" width="24.42578125" bestFit="1" customWidth="1"/>
    <col min="1461" max="1461" width="9.5703125" customWidth="1"/>
    <col min="1462" max="1469" width="8.7109375" customWidth="1"/>
    <col min="1470" max="1481" width="9.140625" customWidth="1"/>
    <col min="1484" max="1484" width="9.140625" customWidth="1"/>
    <col min="1486" max="1487" width="9.140625" customWidth="1"/>
    <col min="1493" max="1493" width="9.140625" customWidth="1"/>
    <col min="1496" max="1502" width="9.140625" customWidth="1"/>
    <col min="1503" max="1503" width="10.42578125" customWidth="1"/>
    <col min="1504" max="1504" width="10" customWidth="1"/>
    <col min="1505" max="1505" width="10.140625" customWidth="1"/>
    <col min="1506" max="1506" width="10.42578125" customWidth="1"/>
    <col min="1507" max="1507" width="10" customWidth="1"/>
    <col min="1508" max="1508" width="10.140625" customWidth="1"/>
    <col min="1716" max="1716" width="24.42578125" bestFit="1" customWidth="1"/>
    <col min="1717" max="1717" width="9.5703125" customWidth="1"/>
    <col min="1718" max="1725" width="8.7109375" customWidth="1"/>
    <col min="1726" max="1737" width="9.140625" customWidth="1"/>
    <col min="1740" max="1740" width="9.140625" customWidth="1"/>
    <col min="1742" max="1743" width="9.140625" customWidth="1"/>
    <col min="1749" max="1749" width="9.140625" customWidth="1"/>
    <col min="1752" max="1758" width="9.140625" customWidth="1"/>
    <col min="1759" max="1759" width="10.42578125" customWidth="1"/>
    <col min="1760" max="1760" width="10" customWidth="1"/>
    <col min="1761" max="1761" width="10.140625" customWidth="1"/>
    <col min="1762" max="1762" width="10.42578125" customWidth="1"/>
    <col min="1763" max="1763" width="10" customWidth="1"/>
    <col min="1764" max="1764" width="10.140625" customWidth="1"/>
    <col min="1972" max="1972" width="24.42578125" bestFit="1" customWidth="1"/>
    <col min="1973" max="1973" width="9.5703125" customWidth="1"/>
    <col min="1974" max="1981" width="8.7109375" customWidth="1"/>
    <col min="1982" max="1993" width="9.140625" customWidth="1"/>
    <col min="1996" max="1996" width="9.140625" customWidth="1"/>
    <col min="1998" max="1999" width="9.140625" customWidth="1"/>
    <col min="2005" max="2005" width="9.140625" customWidth="1"/>
    <col min="2008" max="2014" width="9.140625" customWidth="1"/>
    <col min="2015" max="2015" width="10.42578125" customWidth="1"/>
    <col min="2016" max="2016" width="10" customWidth="1"/>
    <col min="2017" max="2017" width="10.140625" customWidth="1"/>
    <col min="2018" max="2018" width="10.42578125" customWidth="1"/>
    <col min="2019" max="2019" width="10" customWidth="1"/>
    <col min="2020" max="2020" width="10.140625" customWidth="1"/>
    <col min="2228" max="2228" width="24.42578125" bestFit="1" customWidth="1"/>
    <col min="2229" max="2229" width="9.5703125" customWidth="1"/>
    <col min="2230" max="2237" width="8.7109375" customWidth="1"/>
    <col min="2238" max="2249" width="9.140625" customWidth="1"/>
    <col min="2252" max="2252" width="9.140625" customWidth="1"/>
    <col min="2254" max="2255" width="9.140625" customWidth="1"/>
    <col min="2261" max="2261" width="9.140625" customWidth="1"/>
    <col min="2264" max="2270" width="9.140625" customWidth="1"/>
    <col min="2271" max="2271" width="10.42578125" customWidth="1"/>
    <col min="2272" max="2272" width="10" customWidth="1"/>
    <col min="2273" max="2273" width="10.140625" customWidth="1"/>
    <col min="2274" max="2274" width="10.42578125" customWidth="1"/>
    <col min="2275" max="2275" width="10" customWidth="1"/>
    <col min="2276" max="2276" width="10.140625" customWidth="1"/>
    <col min="2484" max="2484" width="24.42578125" bestFit="1" customWidth="1"/>
    <col min="2485" max="2485" width="9.5703125" customWidth="1"/>
    <col min="2486" max="2493" width="8.7109375" customWidth="1"/>
    <col min="2494" max="2505" width="9.140625" customWidth="1"/>
    <col min="2508" max="2508" width="9.140625" customWidth="1"/>
    <col min="2510" max="2511" width="9.140625" customWidth="1"/>
    <col min="2517" max="2517" width="9.140625" customWidth="1"/>
    <col min="2520" max="2526" width="9.140625" customWidth="1"/>
    <col min="2527" max="2527" width="10.42578125" customWidth="1"/>
    <col min="2528" max="2528" width="10" customWidth="1"/>
    <col min="2529" max="2529" width="10.140625" customWidth="1"/>
    <col min="2530" max="2530" width="10.42578125" customWidth="1"/>
    <col min="2531" max="2531" width="10" customWidth="1"/>
    <col min="2532" max="2532" width="10.140625" customWidth="1"/>
    <col min="2740" max="2740" width="24.42578125" bestFit="1" customWidth="1"/>
    <col min="2741" max="2741" width="9.5703125" customWidth="1"/>
    <col min="2742" max="2749" width="8.7109375" customWidth="1"/>
    <col min="2750" max="2761" width="9.140625" customWidth="1"/>
    <col min="2764" max="2764" width="9.140625" customWidth="1"/>
    <col min="2766" max="2767" width="9.140625" customWidth="1"/>
    <col min="2773" max="2773" width="9.140625" customWidth="1"/>
    <col min="2776" max="2782" width="9.140625" customWidth="1"/>
    <col min="2783" max="2783" width="10.42578125" customWidth="1"/>
    <col min="2784" max="2784" width="10" customWidth="1"/>
    <col min="2785" max="2785" width="10.140625" customWidth="1"/>
    <col min="2786" max="2786" width="10.42578125" customWidth="1"/>
    <col min="2787" max="2787" width="10" customWidth="1"/>
    <col min="2788" max="2788" width="10.140625" customWidth="1"/>
    <col min="2996" max="2996" width="24.42578125" bestFit="1" customWidth="1"/>
    <col min="2997" max="2997" width="9.5703125" customWidth="1"/>
    <col min="2998" max="3005" width="8.7109375" customWidth="1"/>
    <col min="3006" max="3017" width="9.140625" customWidth="1"/>
    <col min="3020" max="3020" width="9.140625" customWidth="1"/>
    <col min="3022" max="3023" width="9.140625" customWidth="1"/>
    <col min="3029" max="3029" width="9.140625" customWidth="1"/>
    <col min="3032" max="3038" width="9.140625" customWidth="1"/>
    <col min="3039" max="3039" width="10.42578125" customWidth="1"/>
    <col min="3040" max="3040" width="10" customWidth="1"/>
    <col min="3041" max="3041" width="10.140625" customWidth="1"/>
    <col min="3042" max="3042" width="10.42578125" customWidth="1"/>
    <col min="3043" max="3043" width="10" customWidth="1"/>
    <col min="3044" max="3044" width="10.140625" customWidth="1"/>
    <col min="3252" max="3252" width="24.42578125" bestFit="1" customWidth="1"/>
    <col min="3253" max="3253" width="9.5703125" customWidth="1"/>
    <col min="3254" max="3261" width="8.7109375" customWidth="1"/>
    <col min="3262" max="3273" width="9.140625" customWidth="1"/>
    <col min="3276" max="3276" width="9.140625" customWidth="1"/>
    <col min="3278" max="3279" width="9.140625" customWidth="1"/>
    <col min="3285" max="3285" width="9.140625" customWidth="1"/>
    <col min="3288" max="3294" width="9.140625" customWidth="1"/>
    <col min="3295" max="3295" width="10.42578125" customWidth="1"/>
    <col min="3296" max="3296" width="10" customWidth="1"/>
    <col min="3297" max="3297" width="10.140625" customWidth="1"/>
    <col min="3298" max="3298" width="10.42578125" customWidth="1"/>
    <col min="3299" max="3299" width="10" customWidth="1"/>
    <col min="3300" max="3300" width="10.140625" customWidth="1"/>
    <col min="3508" max="3508" width="24.42578125" bestFit="1" customWidth="1"/>
    <col min="3509" max="3509" width="9.5703125" customWidth="1"/>
    <col min="3510" max="3517" width="8.7109375" customWidth="1"/>
    <col min="3518" max="3529" width="9.140625" customWidth="1"/>
    <col min="3532" max="3532" width="9.140625" customWidth="1"/>
    <col min="3534" max="3535" width="9.140625" customWidth="1"/>
    <col min="3541" max="3541" width="9.140625" customWidth="1"/>
    <col min="3544" max="3550" width="9.140625" customWidth="1"/>
    <col min="3551" max="3551" width="10.42578125" customWidth="1"/>
    <col min="3552" max="3552" width="10" customWidth="1"/>
    <col min="3553" max="3553" width="10.140625" customWidth="1"/>
    <col min="3554" max="3554" width="10.42578125" customWidth="1"/>
    <col min="3555" max="3555" width="10" customWidth="1"/>
    <col min="3556" max="3556" width="10.140625" customWidth="1"/>
    <col min="3764" max="3764" width="24.42578125" bestFit="1" customWidth="1"/>
    <col min="3765" max="3765" width="9.5703125" customWidth="1"/>
    <col min="3766" max="3773" width="8.7109375" customWidth="1"/>
    <col min="3774" max="3785" width="9.140625" customWidth="1"/>
    <col min="3788" max="3788" width="9.140625" customWidth="1"/>
    <col min="3790" max="3791" width="9.140625" customWidth="1"/>
    <col min="3797" max="3797" width="9.140625" customWidth="1"/>
    <col min="3800" max="3806" width="9.140625" customWidth="1"/>
    <col min="3807" max="3807" width="10.42578125" customWidth="1"/>
    <col min="3808" max="3808" width="10" customWidth="1"/>
    <col min="3809" max="3809" width="10.140625" customWidth="1"/>
    <col min="3810" max="3810" width="10.42578125" customWidth="1"/>
    <col min="3811" max="3811" width="10" customWidth="1"/>
    <col min="3812" max="3812" width="10.140625" customWidth="1"/>
    <col min="4020" max="4020" width="24.42578125" bestFit="1" customWidth="1"/>
    <col min="4021" max="4021" width="9.5703125" customWidth="1"/>
    <col min="4022" max="4029" width="8.7109375" customWidth="1"/>
    <col min="4030" max="4041" width="9.140625" customWidth="1"/>
    <col min="4044" max="4044" width="9.140625" customWidth="1"/>
    <col min="4046" max="4047" width="9.140625" customWidth="1"/>
    <col min="4053" max="4053" width="9.140625" customWidth="1"/>
    <col min="4056" max="4062" width="9.140625" customWidth="1"/>
    <col min="4063" max="4063" width="10.42578125" customWidth="1"/>
    <col min="4064" max="4064" width="10" customWidth="1"/>
    <col min="4065" max="4065" width="10.140625" customWidth="1"/>
    <col min="4066" max="4066" width="10.42578125" customWidth="1"/>
    <col min="4067" max="4067" width="10" customWidth="1"/>
    <col min="4068" max="4068" width="10.140625" customWidth="1"/>
    <col min="4276" max="4276" width="24.42578125" bestFit="1" customWidth="1"/>
    <col min="4277" max="4277" width="9.5703125" customWidth="1"/>
    <col min="4278" max="4285" width="8.7109375" customWidth="1"/>
    <col min="4286" max="4297" width="9.140625" customWidth="1"/>
    <col min="4300" max="4300" width="9.140625" customWidth="1"/>
    <col min="4302" max="4303" width="9.140625" customWidth="1"/>
    <col min="4309" max="4309" width="9.140625" customWidth="1"/>
    <col min="4312" max="4318" width="9.140625" customWidth="1"/>
    <col min="4319" max="4319" width="10.42578125" customWidth="1"/>
    <col min="4320" max="4320" width="10" customWidth="1"/>
    <col min="4321" max="4321" width="10.140625" customWidth="1"/>
    <col min="4322" max="4322" width="10.42578125" customWidth="1"/>
    <col min="4323" max="4323" width="10" customWidth="1"/>
    <col min="4324" max="4324" width="10.140625" customWidth="1"/>
    <col min="4532" max="4532" width="24.42578125" bestFit="1" customWidth="1"/>
    <col min="4533" max="4533" width="9.5703125" customWidth="1"/>
    <col min="4534" max="4541" width="8.7109375" customWidth="1"/>
    <col min="4542" max="4553" width="9.140625" customWidth="1"/>
    <col min="4556" max="4556" width="9.140625" customWidth="1"/>
    <col min="4558" max="4559" width="9.140625" customWidth="1"/>
    <col min="4565" max="4565" width="9.140625" customWidth="1"/>
    <col min="4568" max="4574" width="9.140625" customWidth="1"/>
    <col min="4575" max="4575" width="10.42578125" customWidth="1"/>
    <col min="4576" max="4576" width="10" customWidth="1"/>
    <col min="4577" max="4577" width="10.140625" customWidth="1"/>
    <col min="4578" max="4578" width="10.42578125" customWidth="1"/>
    <col min="4579" max="4579" width="10" customWidth="1"/>
    <col min="4580" max="4580" width="10.140625" customWidth="1"/>
    <col min="4788" max="4788" width="24.42578125" bestFit="1" customWidth="1"/>
    <col min="4789" max="4789" width="9.5703125" customWidth="1"/>
    <col min="4790" max="4797" width="8.7109375" customWidth="1"/>
    <col min="4798" max="4809" width="9.140625" customWidth="1"/>
    <col min="4812" max="4812" width="9.140625" customWidth="1"/>
    <col min="4814" max="4815" width="9.140625" customWidth="1"/>
    <col min="4821" max="4821" width="9.140625" customWidth="1"/>
    <col min="4824" max="4830" width="9.140625" customWidth="1"/>
    <col min="4831" max="4831" width="10.42578125" customWidth="1"/>
    <col min="4832" max="4832" width="10" customWidth="1"/>
    <col min="4833" max="4833" width="10.140625" customWidth="1"/>
    <col min="4834" max="4834" width="10.42578125" customWidth="1"/>
    <col min="4835" max="4835" width="10" customWidth="1"/>
    <col min="4836" max="4836" width="10.140625" customWidth="1"/>
    <col min="5044" max="5044" width="24.42578125" bestFit="1" customWidth="1"/>
    <col min="5045" max="5045" width="9.5703125" customWidth="1"/>
    <col min="5046" max="5053" width="8.7109375" customWidth="1"/>
    <col min="5054" max="5065" width="9.140625" customWidth="1"/>
    <col min="5068" max="5068" width="9.140625" customWidth="1"/>
    <col min="5070" max="5071" width="9.140625" customWidth="1"/>
    <col min="5077" max="5077" width="9.140625" customWidth="1"/>
    <col min="5080" max="5086" width="9.140625" customWidth="1"/>
    <col min="5087" max="5087" width="10.42578125" customWidth="1"/>
    <col min="5088" max="5088" width="10" customWidth="1"/>
    <col min="5089" max="5089" width="10.140625" customWidth="1"/>
    <col min="5090" max="5090" width="10.42578125" customWidth="1"/>
    <col min="5091" max="5091" width="10" customWidth="1"/>
    <col min="5092" max="5092" width="10.140625" customWidth="1"/>
    <col min="5300" max="5300" width="24.42578125" bestFit="1" customWidth="1"/>
    <col min="5301" max="5301" width="9.5703125" customWidth="1"/>
    <col min="5302" max="5309" width="8.7109375" customWidth="1"/>
    <col min="5310" max="5321" width="9.140625" customWidth="1"/>
    <col min="5324" max="5324" width="9.140625" customWidth="1"/>
    <col min="5326" max="5327" width="9.140625" customWidth="1"/>
    <col min="5333" max="5333" width="9.140625" customWidth="1"/>
    <col min="5336" max="5342" width="9.140625" customWidth="1"/>
    <col min="5343" max="5343" width="10.42578125" customWidth="1"/>
    <col min="5344" max="5344" width="10" customWidth="1"/>
    <col min="5345" max="5345" width="10.140625" customWidth="1"/>
    <col min="5346" max="5346" width="10.42578125" customWidth="1"/>
    <col min="5347" max="5347" width="10" customWidth="1"/>
    <col min="5348" max="5348" width="10.140625" customWidth="1"/>
    <col min="5556" max="5556" width="24.42578125" bestFit="1" customWidth="1"/>
    <col min="5557" max="5557" width="9.5703125" customWidth="1"/>
    <col min="5558" max="5565" width="8.7109375" customWidth="1"/>
    <col min="5566" max="5577" width="9.140625" customWidth="1"/>
    <col min="5580" max="5580" width="9.140625" customWidth="1"/>
    <col min="5582" max="5583" width="9.140625" customWidth="1"/>
    <col min="5589" max="5589" width="9.140625" customWidth="1"/>
    <col min="5592" max="5598" width="9.140625" customWidth="1"/>
    <col min="5599" max="5599" width="10.42578125" customWidth="1"/>
    <col min="5600" max="5600" width="10" customWidth="1"/>
    <col min="5601" max="5601" width="10.140625" customWidth="1"/>
    <col min="5602" max="5602" width="10.42578125" customWidth="1"/>
    <col min="5603" max="5603" width="10" customWidth="1"/>
    <col min="5604" max="5604" width="10.140625" customWidth="1"/>
    <col min="5812" max="5812" width="24.42578125" bestFit="1" customWidth="1"/>
    <col min="5813" max="5813" width="9.5703125" customWidth="1"/>
    <col min="5814" max="5821" width="8.7109375" customWidth="1"/>
    <col min="5822" max="5833" width="9.140625" customWidth="1"/>
    <col min="5836" max="5836" width="9.140625" customWidth="1"/>
    <col min="5838" max="5839" width="9.140625" customWidth="1"/>
    <col min="5845" max="5845" width="9.140625" customWidth="1"/>
    <col min="5848" max="5854" width="9.140625" customWidth="1"/>
    <col min="5855" max="5855" width="10.42578125" customWidth="1"/>
    <col min="5856" max="5856" width="10" customWidth="1"/>
    <col min="5857" max="5857" width="10.140625" customWidth="1"/>
    <col min="5858" max="5858" width="10.42578125" customWidth="1"/>
    <col min="5859" max="5859" width="10" customWidth="1"/>
    <col min="5860" max="5860" width="10.140625" customWidth="1"/>
    <col min="6068" max="6068" width="24.42578125" bestFit="1" customWidth="1"/>
    <col min="6069" max="6069" width="9.5703125" customWidth="1"/>
    <col min="6070" max="6077" width="8.7109375" customWidth="1"/>
    <col min="6078" max="6089" width="9.140625" customWidth="1"/>
    <col min="6092" max="6092" width="9.140625" customWidth="1"/>
    <col min="6094" max="6095" width="9.140625" customWidth="1"/>
    <col min="6101" max="6101" width="9.140625" customWidth="1"/>
    <col min="6104" max="6110" width="9.140625" customWidth="1"/>
    <col min="6111" max="6111" width="10.42578125" customWidth="1"/>
    <col min="6112" max="6112" width="10" customWidth="1"/>
    <col min="6113" max="6113" width="10.140625" customWidth="1"/>
    <col min="6114" max="6114" width="10.42578125" customWidth="1"/>
    <col min="6115" max="6115" width="10" customWidth="1"/>
    <col min="6116" max="6116" width="10.140625" customWidth="1"/>
    <col min="6324" max="6324" width="24.42578125" bestFit="1" customWidth="1"/>
    <col min="6325" max="6325" width="9.5703125" customWidth="1"/>
    <col min="6326" max="6333" width="8.7109375" customWidth="1"/>
    <col min="6334" max="6345" width="9.140625" customWidth="1"/>
    <col min="6348" max="6348" width="9.140625" customWidth="1"/>
    <col min="6350" max="6351" width="9.140625" customWidth="1"/>
    <col min="6357" max="6357" width="9.140625" customWidth="1"/>
    <col min="6360" max="6366" width="9.140625" customWidth="1"/>
    <col min="6367" max="6367" width="10.42578125" customWidth="1"/>
    <col min="6368" max="6368" width="10" customWidth="1"/>
    <col min="6369" max="6369" width="10.140625" customWidth="1"/>
    <col min="6370" max="6370" width="10.42578125" customWidth="1"/>
    <col min="6371" max="6371" width="10" customWidth="1"/>
    <col min="6372" max="6372" width="10.140625" customWidth="1"/>
    <col min="6580" max="6580" width="24.42578125" bestFit="1" customWidth="1"/>
    <col min="6581" max="6581" width="9.5703125" customWidth="1"/>
    <col min="6582" max="6589" width="8.7109375" customWidth="1"/>
    <col min="6590" max="6601" width="9.140625" customWidth="1"/>
    <col min="6604" max="6604" width="9.140625" customWidth="1"/>
    <col min="6606" max="6607" width="9.140625" customWidth="1"/>
    <col min="6613" max="6613" width="9.140625" customWidth="1"/>
    <col min="6616" max="6622" width="9.140625" customWidth="1"/>
    <col min="6623" max="6623" width="10.42578125" customWidth="1"/>
    <col min="6624" max="6624" width="10" customWidth="1"/>
    <col min="6625" max="6625" width="10.140625" customWidth="1"/>
    <col min="6626" max="6626" width="10.42578125" customWidth="1"/>
    <col min="6627" max="6627" width="10" customWidth="1"/>
    <col min="6628" max="6628" width="10.140625" customWidth="1"/>
    <col min="6836" max="6836" width="24.42578125" bestFit="1" customWidth="1"/>
    <col min="6837" max="6837" width="9.5703125" customWidth="1"/>
    <col min="6838" max="6845" width="8.7109375" customWidth="1"/>
    <col min="6846" max="6857" width="9.140625" customWidth="1"/>
    <col min="6860" max="6860" width="9.140625" customWidth="1"/>
    <col min="6862" max="6863" width="9.140625" customWidth="1"/>
    <col min="6869" max="6869" width="9.140625" customWidth="1"/>
    <col min="6872" max="6878" width="9.140625" customWidth="1"/>
    <col min="6879" max="6879" width="10.42578125" customWidth="1"/>
    <col min="6880" max="6880" width="10" customWidth="1"/>
    <col min="6881" max="6881" width="10.140625" customWidth="1"/>
    <col min="6882" max="6882" width="10.42578125" customWidth="1"/>
    <col min="6883" max="6883" width="10" customWidth="1"/>
    <col min="6884" max="6884" width="10.140625" customWidth="1"/>
    <col min="7092" max="7092" width="24.42578125" bestFit="1" customWidth="1"/>
    <col min="7093" max="7093" width="9.5703125" customWidth="1"/>
    <col min="7094" max="7101" width="8.7109375" customWidth="1"/>
    <col min="7102" max="7113" width="9.140625" customWidth="1"/>
    <col min="7116" max="7116" width="9.140625" customWidth="1"/>
    <col min="7118" max="7119" width="9.140625" customWidth="1"/>
    <col min="7125" max="7125" width="9.140625" customWidth="1"/>
    <col min="7128" max="7134" width="9.140625" customWidth="1"/>
    <col min="7135" max="7135" width="10.42578125" customWidth="1"/>
    <col min="7136" max="7136" width="10" customWidth="1"/>
    <col min="7137" max="7137" width="10.140625" customWidth="1"/>
    <col min="7138" max="7138" width="10.42578125" customWidth="1"/>
    <col min="7139" max="7139" width="10" customWidth="1"/>
    <col min="7140" max="7140" width="10.140625" customWidth="1"/>
    <col min="7348" max="7348" width="24.42578125" bestFit="1" customWidth="1"/>
    <col min="7349" max="7349" width="9.5703125" customWidth="1"/>
    <col min="7350" max="7357" width="8.7109375" customWidth="1"/>
    <col min="7358" max="7369" width="9.140625" customWidth="1"/>
    <col min="7372" max="7372" width="9.140625" customWidth="1"/>
    <col min="7374" max="7375" width="9.140625" customWidth="1"/>
    <col min="7381" max="7381" width="9.140625" customWidth="1"/>
    <col min="7384" max="7390" width="9.140625" customWidth="1"/>
    <col min="7391" max="7391" width="10.42578125" customWidth="1"/>
    <col min="7392" max="7392" width="10" customWidth="1"/>
    <col min="7393" max="7393" width="10.140625" customWidth="1"/>
    <col min="7394" max="7394" width="10.42578125" customWidth="1"/>
    <col min="7395" max="7395" width="10" customWidth="1"/>
    <col min="7396" max="7396" width="10.140625" customWidth="1"/>
    <col min="7604" max="7604" width="24.42578125" bestFit="1" customWidth="1"/>
    <col min="7605" max="7605" width="9.5703125" customWidth="1"/>
    <col min="7606" max="7613" width="8.7109375" customWidth="1"/>
    <col min="7614" max="7625" width="9.140625" customWidth="1"/>
    <col min="7628" max="7628" width="9.140625" customWidth="1"/>
    <col min="7630" max="7631" width="9.140625" customWidth="1"/>
    <col min="7637" max="7637" width="9.140625" customWidth="1"/>
    <col min="7640" max="7646" width="9.140625" customWidth="1"/>
    <col min="7647" max="7647" width="10.42578125" customWidth="1"/>
    <col min="7648" max="7648" width="10" customWidth="1"/>
    <col min="7649" max="7649" width="10.140625" customWidth="1"/>
    <col min="7650" max="7650" width="10.42578125" customWidth="1"/>
    <col min="7651" max="7651" width="10" customWidth="1"/>
    <col min="7652" max="7652" width="10.140625" customWidth="1"/>
    <col min="7860" max="7860" width="24.42578125" bestFit="1" customWidth="1"/>
    <col min="7861" max="7861" width="9.5703125" customWidth="1"/>
    <col min="7862" max="7869" width="8.7109375" customWidth="1"/>
    <col min="7870" max="7881" width="9.140625" customWidth="1"/>
    <col min="7884" max="7884" width="9.140625" customWidth="1"/>
    <col min="7886" max="7887" width="9.140625" customWidth="1"/>
    <col min="7893" max="7893" width="9.140625" customWidth="1"/>
    <col min="7896" max="7902" width="9.140625" customWidth="1"/>
    <col min="7903" max="7903" width="10.42578125" customWidth="1"/>
    <col min="7904" max="7904" width="10" customWidth="1"/>
    <col min="7905" max="7905" width="10.140625" customWidth="1"/>
    <col min="7906" max="7906" width="10.42578125" customWidth="1"/>
    <col min="7907" max="7907" width="10" customWidth="1"/>
    <col min="7908" max="7908" width="10.140625" customWidth="1"/>
    <col min="8116" max="8116" width="24.42578125" bestFit="1" customWidth="1"/>
    <col min="8117" max="8117" width="9.5703125" customWidth="1"/>
    <col min="8118" max="8125" width="8.7109375" customWidth="1"/>
    <col min="8126" max="8137" width="9.140625" customWidth="1"/>
    <col min="8140" max="8140" width="9.140625" customWidth="1"/>
    <col min="8142" max="8143" width="9.140625" customWidth="1"/>
    <col min="8149" max="8149" width="9.140625" customWidth="1"/>
    <col min="8152" max="8158" width="9.140625" customWidth="1"/>
    <col min="8159" max="8159" width="10.42578125" customWidth="1"/>
    <col min="8160" max="8160" width="10" customWidth="1"/>
    <col min="8161" max="8161" width="10.140625" customWidth="1"/>
    <col min="8162" max="8162" width="10.42578125" customWidth="1"/>
    <col min="8163" max="8163" width="10" customWidth="1"/>
    <col min="8164" max="8164" width="10.140625" customWidth="1"/>
    <col min="8372" max="8372" width="24.42578125" bestFit="1" customWidth="1"/>
    <col min="8373" max="8373" width="9.5703125" customWidth="1"/>
    <col min="8374" max="8381" width="8.7109375" customWidth="1"/>
    <col min="8382" max="8393" width="9.140625" customWidth="1"/>
    <col min="8396" max="8396" width="9.140625" customWidth="1"/>
    <col min="8398" max="8399" width="9.140625" customWidth="1"/>
    <col min="8405" max="8405" width="9.140625" customWidth="1"/>
    <col min="8408" max="8414" width="9.140625" customWidth="1"/>
    <col min="8415" max="8415" width="10.42578125" customWidth="1"/>
    <col min="8416" max="8416" width="10" customWidth="1"/>
    <col min="8417" max="8417" width="10.140625" customWidth="1"/>
    <col min="8418" max="8418" width="10.42578125" customWidth="1"/>
    <col min="8419" max="8419" width="10" customWidth="1"/>
    <col min="8420" max="8420" width="10.140625" customWidth="1"/>
    <col min="8628" max="8628" width="24.42578125" bestFit="1" customWidth="1"/>
    <col min="8629" max="8629" width="9.5703125" customWidth="1"/>
    <col min="8630" max="8637" width="8.7109375" customWidth="1"/>
    <col min="8638" max="8649" width="9.140625" customWidth="1"/>
    <col min="8652" max="8652" width="9.140625" customWidth="1"/>
    <col min="8654" max="8655" width="9.140625" customWidth="1"/>
    <col min="8661" max="8661" width="9.140625" customWidth="1"/>
    <col min="8664" max="8670" width="9.140625" customWidth="1"/>
    <col min="8671" max="8671" width="10.42578125" customWidth="1"/>
    <col min="8672" max="8672" width="10" customWidth="1"/>
    <col min="8673" max="8673" width="10.140625" customWidth="1"/>
    <col min="8674" max="8674" width="10.42578125" customWidth="1"/>
    <col min="8675" max="8675" width="10" customWidth="1"/>
    <col min="8676" max="8676" width="10.140625" customWidth="1"/>
    <col min="8884" max="8884" width="24.42578125" bestFit="1" customWidth="1"/>
    <col min="8885" max="8885" width="9.5703125" customWidth="1"/>
    <col min="8886" max="8893" width="8.7109375" customWidth="1"/>
    <col min="8894" max="8905" width="9.140625" customWidth="1"/>
    <col min="8908" max="8908" width="9.140625" customWidth="1"/>
    <col min="8910" max="8911" width="9.140625" customWidth="1"/>
    <col min="8917" max="8917" width="9.140625" customWidth="1"/>
    <col min="8920" max="8926" width="9.140625" customWidth="1"/>
    <col min="8927" max="8927" width="10.42578125" customWidth="1"/>
    <col min="8928" max="8928" width="10" customWidth="1"/>
    <col min="8929" max="8929" width="10.140625" customWidth="1"/>
    <col min="8930" max="8930" width="10.42578125" customWidth="1"/>
    <col min="8931" max="8931" width="10" customWidth="1"/>
    <col min="8932" max="8932" width="10.140625" customWidth="1"/>
    <col min="9140" max="9140" width="24.42578125" bestFit="1" customWidth="1"/>
    <col min="9141" max="9141" width="9.5703125" customWidth="1"/>
    <col min="9142" max="9149" width="8.7109375" customWidth="1"/>
    <col min="9150" max="9161" width="9.140625" customWidth="1"/>
    <col min="9164" max="9164" width="9.140625" customWidth="1"/>
    <col min="9166" max="9167" width="9.140625" customWidth="1"/>
    <col min="9173" max="9173" width="9.140625" customWidth="1"/>
    <col min="9176" max="9182" width="9.140625" customWidth="1"/>
    <col min="9183" max="9183" width="10.42578125" customWidth="1"/>
    <col min="9184" max="9184" width="10" customWidth="1"/>
    <col min="9185" max="9185" width="10.140625" customWidth="1"/>
    <col min="9186" max="9186" width="10.42578125" customWidth="1"/>
    <col min="9187" max="9187" width="10" customWidth="1"/>
    <col min="9188" max="9188" width="10.140625" customWidth="1"/>
    <col min="9396" max="9396" width="24.42578125" bestFit="1" customWidth="1"/>
    <col min="9397" max="9397" width="9.5703125" customWidth="1"/>
    <col min="9398" max="9405" width="8.7109375" customWidth="1"/>
    <col min="9406" max="9417" width="9.140625" customWidth="1"/>
    <col min="9420" max="9420" width="9.140625" customWidth="1"/>
    <col min="9422" max="9423" width="9.140625" customWidth="1"/>
    <col min="9429" max="9429" width="9.140625" customWidth="1"/>
    <col min="9432" max="9438" width="9.140625" customWidth="1"/>
    <col min="9439" max="9439" width="10.42578125" customWidth="1"/>
    <col min="9440" max="9440" width="10" customWidth="1"/>
    <col min="9441" max="9441" width="10.140625" customWidth="1"/>
    <col min="9442" max="9442" width="10.42578125" customWidth="1"/>
    <col min="9443" max="9443" width="10" customWidth="1"/>
    <col min="9444" max="9444" width="10.140625" customWidth="1"/>
    <col min="9652" max="9652" width="24.42578125" bestFit="1" customWidth="1"/>
    <col min="9653" max="9653" width="9.5703125" customWidth="1"/>
    <col min="9654" max="9661" width="8.7109375" customWidth="1"/>
    <col min="9662" max="9673" width="9.140625" customWidth="1"/>
    <col min="9676" max="9676" width="9.140625" customWidth="1"/>
    <col min="9678" max="9679" width="9.140625" customWidth="1"/>
    <col min="9685" max="9685" width="9.140625" customWidth="1"/>
    <col min="9688" max="9694" width="9.140625" customWidth="1"/>
    <col min="9695" max="9695" width="10.42578125" customWidth="1"/>
    <col min="9696" max="9696" width="10" customWidth="1"/>
    <col min="9697" max="9697" width="10.140625" customWidth="1"/>
    <col min="9698" max="9698" width="10.42578125" customWidth="1"/>
    <col min="9699" max="9699" width="10" customWidth="1"/>
    <col min="9700" max="9700" width="10.140625" customWidth="1"/>
    <col min="9908" max="9908" width="24.42578125" bestFit="1" customWidth="1"/>
    <col min="9909" max="9909" width="9.5703125" customWidth="1"/>
    <col min="9910" max="9917" width="8.7109375" customWidth="1"/>
    <col min="9918" max="9929" width="9.140625" customWidth="1"/>
    <col min="9932" max="9932" width="9.140625" customWidth="1"/>
    <col min="9934" max="9935" width="9.140625" customWidth="1"/>
    <col min="9941" max="9941" width="9.140625" customWidth="1"/>
    <col min="9944" max="9950" width="9.140625" customWidth="1"/>
    <col min="9951" max="9951" width="10.42578125" customWidth="1"/>
    <col min="9952" max="9952" width="10" customWidth="1"/>
    <col min="9953" max="9953" width="10.140625" customWidth="1"/>
    <col min="9954" max="9954" width="10.42578125" customWidth="1"/>
    <col min="9955" max="9955" width="10" customWidth="1"/>
    <col min="9956" max="9956" width="10.140625" customWidth="1"/>
    <col min="10164" max="10164" width="24.42578125" bestFit="1" customWidth="1"/>
    <col min="10165" max="10165" width="9.5703125" customWidth="1"/>
    <col min="10166" max="10173" width="8.7109375" customWidth="1"/>
    <col min="10174" max="10185" width="9.140625" customWidth="1"/>
    <col min="10188" max="10188" width="9.140625" customWidth="1"/>
    <col min="10190" max="10191" width="9.140625" customWidth="1"/>
    <col min="10197" max="10197" width="9.140625" customWidth="1"/>
    <col min="10200" max="10206" width="9.140625" customWidth="1"/>
    <col min="10207" max="10207" width="10.42578125" customWidth="1"/>
    <col min="10208" max="10208" width="10" customWidth="1"/>
    <col min="10209" max="10209" width="10.140625" customWidth="1"/>
    <col min="10210" max="10210" width="10.42578125" customWidth="1"/>
    <col min="10211" max="10211" width="10" customWidth="1"/>
    <col min="10212" max="10212" width="10.140625" customWidth="1"/>
    <col min="10420" max="10420" width="24.42578125" bestFit="1" customWidth="1"/>
    <col min="10421" max="10421" width="9.5703125" customWidth="1"/>
    <col min="10422" max="10429" width="8.7109375" customWidth="1"/>
    <col min="10430" max="10441" width="9.140625" customWidth="1"/>
    <col min="10444" max="10444" width="9.140625" customWidth="1"/>
    <col min="10446" max="10447" width="9.140625" customWidth="1"/>
    <col min="10453" max="10453" width="9.140625" customWidth="1"/>
    <col min="10456" max="10462" width="9.140625" customWidth="1"/>
    <col min="10463" max="10463" width="10.42578125" customWidth="1"/>
    <col min="10464" max="10464" width="10" customWidth="1"/>
    <col min="10465" max="10465" width="10.140625" customWidth="1"/>
    <col min="10466" max="10466" width="10.42578125" customWidth="1"/>
    <col min="10467" max="10467" width="10" customWidth="1"/>
    <col min="10468" max="10468" width="10.140625" customWidth="1"/>
    <col min="10676" max="10676" width="24.42578125" bestFit="1" customWidth="1"/>
    <col min="10677" max="10677" width="9.5703125" customWidth="1"/>
    <col min="10678" max="10685" width="8.7109375" customWidth="1"/>
    <col min="10686" max="10697" width="9.140625" customWidth="1"/>
    <col min="10700" max="10700" width="9.140625" customWidth="1"/>
    <col min="10702" max="10703" width="9.140625" customWidth="1"/>
    <col min="10709" max="10709" width="9.140625" customWidth="1"/>
    <col min="10712" max="10718" width="9.140625" customWidth="1"/>
    <col min="10719" max="10719" width="10.42578125" customWidth="1"/>
    <col min="10720" max="10720" width="10" customWidth="1"/>
    <col min="10721" max="10721" width="10.140625" customWidth="1"/>
    <col min="10722" max="10722" width="10.42578125" customWidth="1"/>
    <col min="10723" max="10723" width="10" customWidth="1"/>
    <col min="10724" max="10724" width="10.140625" customWidth="1"/>
    <col min="10932" max="10932" width="24.42578125" bestFit="1" customWidth="1"/>
    <col min="10933" max="10933" width="9.5703125" customWidth="1"/>
    <col min="10934" max="10941" width="8.7109375" customWidth="1"/>
    <col min="10942" max="10953" width="9.140625" customWidth="1"/>
    <col min="10956" max="10956" width="9.140625" customWidth="1"/>
    <col min="10958" max="10959" width="9.140625" customWidth="1"/>
    <col min="10965" max="10965" width="9.140625" customWidth="1"/>
    <col min="10968" max="10974" width="9.140625" customWidth="1"/>
    <col min="10975" max="10975" width="10.42578125" customWidth="1"/>
    <col min="10976" max="10976" width="10" customWidth="1"/>
    <col min="10977" max="10977" width="10.140625" customWidth="1"/>
    <col min="10978" max="10978" width="10.42578125" customWidth="1"/>
    <col min="10979" max="10979" width="10" customWidth="1"/>
    <col min="10980" max="10980" width="10.140625" customWidth="1"/>
    <col min="11188" max="11188" width="24.42578125" bestFit="1" customWidth="1"/>
    <col min="11189" max="11189" width="9.5703125" customWidth="1"/>
    <col min="11190" max="11197" width="8.7109375" customWidth="1"/>
    <col min="11198" max="11209" width="9.140625" customWidth="1"/>
    <col min="11212" max="11212" width="9.140625" customWidth="1"/>
    <col min="11214" max="11215" width="9.140625" customWidth="1"/>
    <col min="11221" max="11221" width="9.140625" customWidth="1"/>
    <col min="11224" max="11230" width="9.140625" customWidth="1"/>
    <col min="11231" max="11231" width="10.42578125" customWidth="1"/>
    <col min="11232" max="11232" width="10" customWidth="1"/>
    <col min="11233" max="11233" width="10.140625" customWidth="1"/>
    <col min="11234" max="11234" width="10.42578125" customWidth="1"/>
    <col min="11235" max="11235" width="10" customWidth="1"/>
    <col min="11236" max="11236" width="10.140625" customWidth="1"/>
    <col min="11444" max="11444" width="24.42578125" bestFit="1" customWidth="1"/>
    <col min="11445" max="11445" width="9.5703125" customWidth="1"/>
    <col min="11446" max="11453" width="8.7109375" customWidth="1"/>
    <col min="11454" max="11465" width="9.140625" customWidth="1"/>
    <col min="11468" max="11468" width="9.140625" customWidth="1"/>
    <col min="11470" max="11471" width="9.140625" customWidth="1"/>
    <col min="11477" max="11477" width="9.140625" customWidth="1"/>
    <col min="11480" max="11486" width="9.140625" customWidth="1"/>
    <col min="11487" max="11487" width="10.42578125" customWidth="1"/>
    <col min="11488" max="11488" width="10" customWidth="1"/>
    <col min="11489" max="11489" width="10.140625" customWidth="1"/>
    <col min="11490" max="11490" width="10.42578125" customWidth="1"/>
    <col min="11491" max="11491" width="10" customWidth="1"/>
    <col min="11492" max="11492" width="10.140625" customWidth="1"/>
    <col min="11700" max="11700" width="24.42578125" bestFit="1" customWidth="1"/>
    <col min="11701" max="11701" width="9.5703125" customWidth="1"/>
    <col min="11702" max="11709" width="8.7109375" customWidth="1"/>
    <col min="11710" max="11721" width="9.140625" customWidth="1"/>
    <col min="11724" max="11724" width="9.140625" customWidth="1"/>
    <col min="11726" max="11727" width="9.140625" customWidth="1"/>
    <col min="11733" max="11733" width="9.140625" customWidth="1"/>
    <col min="11736" max="11742" width="9.140625" customWidth="1"/>
    <col min="11743" max="11743" width="10.42578125" customWidth="1"/>
    <col min="11744" max="11744" width="10" customWidth="1"/>
    <col min="11745" max="11745" width="10.140625" customWidth="1"/>
    <col min="11746" max="11746" width="10.42578125" customWidth="1"/>
    <col min="11747" max="11747" width="10" customWidth="1"/>
    <col min="11748" max="11748" width="10.140625" customWidth="1"/>
    <col min="11956" max="11956" width="24.42578125" bestFit="1" customWidth="1"/>
    <col min="11957" max="11957" width="9.5703125" customWidth="1"/>
    <col min="11958" max="11965" width="8.7109375" customWidth="1"/>
    <col min="11966" max="11977" width="9.140625" customWidth="1"/>
    <col min="11980" max="11980" width="9.140625" customWidth="1"/>
    <col min="11982" max="11983" width="9.140625" customWidth="1"/>
    <col min="11989" max="11989" width="9.140625" customWidth="1"/>
    <col min="11992" max="11998" width="9.140625" customWidth="1"/>
    <col min="11999" max="11999" width="10.42578125" customWidth="1"/>
    <col min="12000" max="12000" width="10" customWidth="1"/>
    <col min="12001" max="12001" width="10.140625" customWidth="1"/>
    <col min="12002" max="12002" width="10.42578125" customWidth="1"/>
    <col min="12003" max="12003" width="10" customWidth="1"/>
    <col min="12004" max="12004" width="10.140625" customWidth="1"/>
    <col min="12212" max="12212" width="24.42578125" bestFit="1" customWidth="1"/>
    <col min="12213" max="12213" width="9.5703125" customWidth="1"/>
    <col min="12214" max="12221" width="8.7109375" customWidth="1"/>
    <col min="12222" max="12233" width="9.140625" customWidth="1"/>
    <col min="12236" max="12236" width="9.140625" customWidth="1"/>
    <col min="12238" max="12239" width="9.140625" customWidth="1"/>
    <col min="12245" max="12245" width="9.140625" customWidth="1"/>
    <col min="12248" max="12254" width="9.140625" customWidth="1"/>
    <col min="12255" max="12255" width="10.42578125" customWidth="1"/>
    <col min="12256" max="12256" width="10" customWidth="1"/>
    <col min="12257" max="12257" width="10.140625" customWidth="1"/>
    <col min="12258" max="12258" width="10.42578125" customWidth="1"/>
    <col min="12259" max="12259" width="10" customWidth="1"/>
    <col min="12260" max="12260" width="10.140625" customWidth="1"/>
    <col min="12468" max="12468" width="24.42578125" bestFit="1" customWidth="1"/>
    <col min="12469" max="12469" width="9.5703125" customWidth="1"/>
    <col min="12470" max="12477" width="8.7109375" customWidth="1"/>
    <col min="12478" max="12489" width="9.140625" customWidth="1"/>
    <col min="12492" max="12492" width="9.140625" customWidth="1"/>
    <col min="12494" max="12495" width="9.140625" customWidth="1"/>
    <col min="12501" max="12501" width="9.140625" customWidth="1"/>
    <col min="12504" max="12510" width="9.140625" customWidth="1"/>
    <col min="12511" max="12511" width="10.42578125" customWidth="1"/>
    <col min="12512" max="12512" width="10" customWidth="1"/>
    <col min="12513" max="12513" width="10.140625" customWidth="1"/>
    <col min="12514" max="12514" width="10.42578125" customWidth="1"/>
    <col min="12515" max="12515" width="10" customWidth="1"/>
    <col min="12516" max="12516" width="10.140625" customWidth="1"/>
    <col min="12724" max="12724" width="24.42578125" bestFit="1" customWidth="1"/>
    <col min="12725" max="12725" width="9.5703125" customWidth="1"/>
    <col min="12726" max="12733" width="8.7109375" customWidth="1"/>
    <col min="12734" max="12745" width="9.140625" customWidth="1"/>
    <col min="12748" max="12748" width="9.140625" customWidth="1"/>
    <col min="12750" max="12751" width="9.140625" customWidth="1"/>
    <col min="12757" max="12757" width="9.140625" customWidth="1"/>
    <col min="12760" max="12766" width="9.140625" customWidth="1"/>
    <col min="12767" max="12767" width="10.42578125" customWidth="1"/>
    <col min="12768" max="12768" width="10" customWidth="1"/>
    <col min="12769" max="12769" width="10.140625" customWidth="1"/>
    <col min="12770" max="12770" width="10.42578125" customWidth="1"/>
    <col min="12771" max="12771" width="10" customWidth="1"/>
    <col min="12772" max="12772" width="10.140625" customWidth="1"/>
    <col min="12980" max="12980" width="24.42578125" bestFit="1" customWidth="1"/>
    <col min="12981" max="12981" width="9.5703125" customWidth="1"/>
    <col min="12982" max="12989" width="8.7109375" customWidth="1"/>
    <col min="12990" max="13001" width="9.140625" customWidth="1"/>
    <col min="13004" max="13004" width="9.140625" customWidth="1"/>
    <col min="13006" max="13007" width="9.140625" customWidth="1"/>
    <col min="13013" max="13013" width="9.140625" customWidth="1"/>
    <col min="13016" max="13022" width="9.140625" customWidth="1"/>
    <col min="13023" max="13023" width="10.42578125" customWidth="1"/>
    <col min="13024" max="13024" width="10" customWidth="1"/>
    <col min="13025" max="13025" width="10.140625" customWidth="1"/>
    <col min="13026" max="13026" width="10.42578125" customWidth="1"/>
    <col min="13027" max="13027" width="10" customWidth="1"/>
    <col min="13028" max="13028" width="10.140625" customWidth="1"/>
    <col min="13236" max="13236" width="24.42578125" bestFit="1" customWidth="1"/>
    <col min="13237" max="13237" width="9.5703125" customWidth="1"/>
    <col min="13238" max="13245" width="8.7109375" customWidth="1"/>
    <col min="13246" max="13257" width="9.140625" customWidth="1"/>
    <col min="13260" max="13260" width="9.140625" customWidth="1"/>
    <col min="13262" max="13263" width="9.140625" customWidth="1"/>
    <col min="13269" max="13269" width="9.140625" customWidth="1"/>
    <col min="13272" max="13278" width="9.140625" customWidth="1"/>
    <col min="13279" max="13279" width="10.42578125" customWidth="1"/>
    <col min="13280" max="13280" width="10" customWidth="1"/>
    <col min="13281" max="13281" width="10.140625" customWidth="1"/>
    <col min="13282" max="13282" width="10.42578125" customWidth="1"/>
    <col min="13283" max="13283" width="10" customWidth="1"/>
    <col min="13284" max="13284" width="10.140625" customWidth="1"/>
    <col min="13492" max="13492" width="24.42578125" bestFit="1" customWidth="1"/>
    <col min="13493" max="13493" width="9.5703125" customWidth="1"/>
    <col min="13494" max="13501" width="8.7109375" customWidth="1"/>
    <col min="13502" max="13513" width="9.140625" customWidth="1"/>
    <col min="13516" max="13516" width="9.140625" customWidth="1"/>
    <col min="13518" max="13519" width="9.140625" customWidth="1"/>
    <col min="13525" max="13525" width="9.140625" customWidth="1"/>
    <col min="13528" max="13534" width="9.140625" customWidth="1"/>
    <col min="13535" max="13535" width="10.42578125" customWidth="1"/>
    <col min="13536" max="13536" width="10" customWidth="1"/>
    <col min="13537" max="13537" width="10.140625" customWidth="1"/>
    <col min="13538" max="13538" width="10.42578125" customWidth="1"/>
    <col min="13539" max="13539" width="10" customWidth="1"/>
    <col min="13540" max="13540" width="10.140625" customWidth="1"/>
    <col min="13748" max="13748" width="24.42578125" bestFit="1" customWidth="1"/>
    <col min="13749" max="13749" width="9.5703125" customWidth="1"/>
    <col min="13750" max="13757" width="8.7109375" customWidth="1"/>
    <col min="13758" max="13769" width="9.140625" customWidth="1"/>
    <col min="13772" max="13772" width="9.140625" customWidth="1"/>
    <col min="13774" max="13775" width="9.140625" customWidth="1"/>
    <col min="13781" max="13781" width="9.140625" customWidth="1"/>
    <col min="13784" max="13790" width="9.140625" customWidth="1"/>
    <col min="13791" max="13791" width="10.42578125" customWidth="1"/>
    <col min="13792" max="13792" width="10" customWidth="1"/>
    <col min="13793" max="13793" width="10.140625" customWidth="1"/>
    <col min="13794" max="13794" width="10.42578125" customWidth="1"/>
    <col min="13795" max="13795" width="10" customWidth="1"/>
    <col min="13796" max="13796" width="10.140625" customWidth="1"/>
    <col min="14004" max="14004" width="24.42578125" bestFit="1" customWidth="1"/>
    <col min="14005" max="14005" width="9.5703125" customWidth="1"/>
    <col min="14006" max="14013" width="8.7109375" customWidth="1"/>
    <col min="14014" max="14025" width="9.140625" customWidth="1"/>
    <col min="14028" max="14028" width="9.140625" customWidth="1"/>
    <col min="14030" max="14031" width="9.140625" customWidth="1"/>
    <col min="14037" max="14037" width="9.140625" customWidth="1"/>
    <col min="14040" max="14046" width="9.140625" customWidth="1"/>
    <col min="14047" max="14047" width="10.42578125" customWidth="1"/>
    <col min="14048" max="14048" width="10" customWidth="1"/>
    <col min="14049" max="14049" width="10.140625" customWidth="1"/>
    <col min="14050" max="14050" width="10.42578125" customWidth="1"/>
    <col min="14051" max="14051" width="10" customWidth="1"/>
    <col min="14052" max="14052" width="10.140625" customWidth="1"/>
    <col min="14260" max="14260" width="24.42578125" bestFit="1" customWidth="1"/>
    <col min="14261" max="14261" width="9.5703125" customWidth="1"/>
    <col min="14262" max="14269" width="8.7109375" customWidth="1"/>
    <col min="14270" max="14281" width="9.140625" customWidth="1"/>
    <col min="14284" max="14284" width="9.140625" customWidth="1"/>
    <col min="14286" max="14287" width="9.140625" customWidth="1"/>
    <col min="14293" max="14293" width="9.140625" customWidth="1"/>
    <col min="14296" max="14302" width="9.140625" customWidth="1"/>
    <col min="14303" max="14303" width="10.42578125" customWidth="1"/>
    <col min="14304" max="14304" width="10" customWidth="1"/>
    <col min="14305" max="14305" width="10.140625" customWidth="1"/>
    <col min="14306" max="14306" width="10.42578125" customWidth="1"/>
    <col min="14307" max="14307" width="10" customWidth="1"/>
    <col min="14308" max="14308" width="10.140625" customWidth="1"/>
    <col min="14516" max="14516" width="24.42578125" bestFit="1" customWidth="1"/>
    <col min="14517" max="14517" width="9.5703125" customWidth="1"/>
    <col min="14518" max="14525" width="8.7109375" customWidth="1"/>
    <col min="14526" max="14537" width="9.140625" customWidth="1"/>
    <col min="14540" max="14540" width="9.140625" customWidth="1"/>
    <col min="14542" max="14543" width="9.140625" customWidth="1"/>
    <col min="14549" max="14549" width="9.140625" customWidth="1"/>
    <col min="14552" max="14558" width="9.140625" customWidth="1"/>
    <col min="14559" max="14559" width="10.42578125" customWidth="1"/>
    <col min="14560" max="14560" width="10" customWidth="1"/>
    <col min="14561" max="14561" width="10.140625" customWidth="1"/>
    <col min="14562" max="14562" width="10.42578125" customWidth="1"/>
    <col min="14563" max="14563" width="10" customWidth="1"/>
    <col min="14564" max="14564" width="10.140625" customWidth="1"/>
    <col min="14772" max="14772" width="24.42578125" bestFit="1" customWidth="1"/>
    <col min="14773" max="14773" width="9.5703125" customWidth="1"/>
    <col min="14774" max="14781" width="8.7109375" customWidth="1"/>
    <col min="14782" max="14793" width="9.140625" customWidth="1"/>
    <col min="14796" max="14796" width="9.140625" customWidth="1"/>
    <col min="14798" max="14799" width="9.140625" customWidth="1"/>
    <col min="14805" max="14805" width="9.140625" customWidth="1"/>
    <col min="14808" max="14814" width="9.140625" customWidth="1"/>
    <col min="14815" max="14815" width="10.42578125" customWidth="1"/>
    <col min="14816" max="14816" width="10" customWidth="1"/>
    <col min="14817" max="14817" width="10.140625" customWidth="1"/>
    <col min="14818" max="14818" width="10.42578125" customWidth="1"/>
    <col min="14819" max="14819" width="10" customWidth="1"/>
    <col min="14820" max="14820" width="10.140625" customWidth="1"/>
    <col min="15028" max="15028" width="24.42578125" bestFit="1" customWidth="1"/>
    <col min="15029" max="15029" width="9.5703125" customWidth="1"/>
    <col min="15030" max="15037" width="8.7109375" customWidth="1"/>
    <col min="15038" max="15049" width="9.140625" customWidth="1"/>
    <col min="15052" max="15052" width="9.140625" customWidth="1"/>
    <col min="15054" max="15055" width="9.140625" customWidth="1"/>
    <col min="15061" max="15061" width="9.140625" customWidth="1"/>
    <col min="15064" max="15070" width="9.140625" customWidth="1"/>
    <col min="15071" max="15071" width="10.42578125" customWidth="1"/>
    <col min="15072" max="15072" width="10" customWidth="1"/>
    <col min="15073" max="15073" width="10.140625" customWidth="1"/>
    <col min="15074" max="15074" width="10.42578125" customWidth="1"/>
    <col min="15075" max="15075" width="10" customWidth="1"/>
    <col min="15076" max="15076" width="10.140625" customWidth="1"/>
    <col min="15284" max="15284" width="24.42578125" bestFit="1" customWidth="1"/>
    <col min="15285" max="15285" width="9.5703125" customWidth="1"/>
    <col min="15286" max="15293" width="8.7109375" customWidth="1"/>
    <col min="15294" max="15305" width="9.140625" customWidth="1"/>
    <col min="15308" max="15308" width="9.140625" customWidth="1"/>
    <col min="15310" max="15311" width="9.140625" customWidth="1"/>
    <col min="15317" max="15317" width="9.140625" customWidth="1"/>
    <col min="15320" max="15326" width="9.140625" customWidth="1"/>
    <col min="15327" max="15327" width="10.42578125" customWidth="1"/>
    <col min="15328" max="15328" width="10" customWidth="1"/>
    <col min="15329" max="15329" width="10.140625" customWidth="1"/>
    <col min="15330" max="15330" width="10.42578125" customWidth="1"/>
    <col min="15331" max="15331" width="10" customWidth="1"/>
    <col min="15332" max="15332" width="10.140625" customWidth="1"/>
    <col min="15540" max="15540" width="24.42578125" bestFit="1" customWidth="1"/>
    <col min="15541" max="15541" width="9.5703125" customWidth="1"/>
    <col min="15542" max="15549" width="8.7109375" customWidth="1"/>
    <col min="15550" max="15561" width="9.140625" customWidth="1"/>
    <col min="15564" max="15564" width="9.140625" customWidth="1"/>
    <col min="15566" max="15567" width="9.140625" customWidth="1"/>
    <col min="15573" max="15573" width="9.140625" customWidth="1"/>
    <col min="15576" max="15582" width="9.140625" customWidth="1"/>
    <col min="15583" max="15583" width="10.42578125" customWidth="1"/>
    <col min="15584" max="15584" width="10" customWidth="1"/>
    <col min="15585" max="15585" width="10.140625" customWidth="1"/>
    <col min="15586" max="15586" width="10.42578125" customWidth="1"/>
    <col min="15587" max="15587" width="10" customWidth="1"/>
    <col min="15588" max="15588" width="10.140625" customWidth="1"/>
    <col min="15796" max="15796" width="24.42578125" bestFit="1" customWidth="1"/>
    <col min="15797" max="15797" width="9.5703125" customWidth="1"/>
    <col min="15798" max="15805" width="8.7109375" customWidth="1"/>
    <col min="15806" max="15817" width="9.140625" customWidth="1"/>
    <col min="15820" max="15820" width="9.140625" customWidth="1"/>
    <col min="15822" max="15823" width="9.140625" customWidth="1"/>
    <col min="15829" max="15829" width="9.140625" customWidth="1"/>
    <col min="15832" max="15838" width="9.140625" customWidth="1"/>
    <col min="15839" max="15839" width="10.42578125" customWidth="1"/>
    <col min="15840" max="15840" width="10" customWidth="1"/>
    <col min="15841" max="15841" width="10.140625" customWidth="1"/>
    <col min="15842" max="15842" width="10.42578125" customWidth="1"/>
    <col min="15843" max="15843" width="10" customWidth="1"/>
    <col min="15844" max="15844" width="10.140625" customWidth="1"/>
    <col min="16052" max="16052" width="24.42578125" bestFit="1" customWidth="1"/>
    <col min="16053" max="16053" width="9.5703125" customWidth="1"/>
    <col min="16054" max="16061" width="8.7109375" customWidth="1"/>
    <col min="16062" max="16073" width="9.140625" customWidth="1"/>
    <col min="16076" max="16076" width="9.140625" customWidth="1"/>
    <col min="16078" max="16079" width="9.140625" customWidth="1"/>
    <col min="16085" max="16085" width="9.140625" customWidth="1"/>
    <col min="16088" max="16094" width="9.140625" customWidth="1"/>
    <col min="16095" max="16095" width="10.42578125" customWidth="1"/>
    <col min="16096" max="16096" width="10" customWidth="1"/>
    <col min="16097" max="16097" width="10.140625" customWidth="1"/>
    <col min="16098" max="16098" width="10.42578125" customWidth="1"/>
    <col min="16099" max="16099" width="10" customWidth="1"/>
    <col min="16100" max="16100" width="10.140625" customWidth="1"/>
  </cols>
  <sheetData>
    <row r="1" spans="1:31" ht="18.75" customHeight="1" x14ac:dyDescent="0.25">
      <c r="A1" s="410" t="s">
        <v>53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</row>
    <row r="2" spans="1:31" ht="15.75" customHeight="1" x14ac:dyDescent="0.25">
      <c r="A2" s="414"/>
      <c r="B2" s="416">
        <v>2022</v>
      </c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8">
        <v>2023</v>
      </c>
      <c r="R2" s="419"/>
      <c r="S2" s="419"/>
      <c r="T2" s="419"/>
      <c r="U2" s="419"/>
      <c r="V2" s="419"/>
      <c r="W2" s="419"/>
      <c r="X2" s="419"/>
      <c r="Y2" s="419"/>
      <c r="Z2" s="419"/>
      <c r="AA2" s="419"/>
      <c r="AB2" s="419"/>
      <c r="AC2" s="419"/>
      <c r="AD2" s="419"/>
      <c r="AE2" s="419"/>
    </row>
    <row r="3" spans="1:31" ht="15.75" customHeight="1" x14ac:dyDescent="0.25">
      <c r="A3" s="415"/>
      <c r="B3" s="412" t="s">
        <v>4</v>
      </c>
      <c r="C3" s="412"/>
      <c r="D3" s="412"/>
      <c r="E3" s="412" t="s">
        <v>8</v>
      </c>
      <c r="F3" s="412"/>
      <c r="G3" s="412"/>
      <c r="H3" s="412" t="s">
        <v>9</v>
      </c>
      <c r="I3" s="412"/>
      <c r="J3" s="412"/>
      <c r="K3" s="412" t="s">
        <v>13</v>
      </c>
      <c r="L3" s="412"/>
      <c r="M3" s="412"/>
      <c r="N3" s="412" t="s">
        <v>14</v>
      </c>
      <c r="O3" s="412"/>
      <c r="P3" s="412"/>
      <c r="Q3" s="413" t="s">
        <v>4</v>
      </c>
      <c r="R3" s="413"/>
      <c r="S3" s="413"/>
      <c r="T3" s="413" t="s">
        <v>8</v>
      </c>
      <c r="U3" s="413"/>
      <c r="V3" s="413"/>
      <c r="W3" s="413" t="s">
        <v>9</v>
      </c>
      <c r="X3" s="413"/>
      <c r="Y3" s="413"/>
      <c r="Z3" s="412" t="s">
        <v>13</v>
      </c>
      <c r="AA3" s="412"/>
      <c r="AB3" s="412"/>
      <c r="AC3" s="412" t="s">
        <v>14</v>
      </c>
      <c r="AD3" s="412"/>
      <c r="AE3" s="412"/>
    </row>
    <row r="4" spans="1:31" x14ac:dyDescent="0.25">
      <c r="A4" s="99"/>
      <c r="B4" s="100" t="s">
        <v>54</v>
      </c>
      <c r="C4" s="100" t="s">
        <v>55</v>
      </c>
      <c r="D4" s="101" t="s">
        <v>56</v>
      </c>
      <c r="E4" s="100" t="s">
        <v>54</v>
      </c>
      <c r="F4" s="100" t="s">
        <v>55</v>
      </c>
      <c r="G4" s="101" t="s">
        <v>56</v>
      </c>
      <c r="H4" s="100" t="s">
        <v>54</v>
      </c>
      <c r="I4" s="100" t="s">
        <v>55</v>
      </c>
      <c r="J4" s="101" t="s">
        <v>56</v>
      </c>
      <c r="K4" s="100" t="s">
        <v>54</v>
      </c>
      <c r="L4" s="100" t="s">
        <v>55</v>
      </c>
      <c r="M4" s="101" t="s">
        <v>56</v>
      </c>
      <c r="N4" s="100" t="s">
        <v>54</v>
      </c>
      <c r="O4" s="100" t="s">
        <v>55</v>
      </c>
      <c r="P4" s="101" t="s">
        <v>56</v>
      </c>
      <c r="Q4" s="100" t="s">
        <v>54</v>
      </c>
      <c r="R4" s="100" t="s">
        <v>55</v>
      </c>
      <c r="S4" s="101" t="s">
        <v>56</v>
      </c>
      <c r="T4" s="100" t="s">
        <v>54</v>
      </c>
      <c r="U4" s="100" t="s">
        <v>55</v>
      </c>
      <c r="V4" s="101" t="s">
        <v>56</v>
      </c>
      <c r="W4" s="100" t="s">
        <v>54</v>
      </c>
      <c r="X4" s="100" t="s">
        <v>55</v>
      </c>
      <c r="Y4" s="101" t="s">
        <v>56</v>
      </c>
      <c r="Z4" s="100" t="s">
        <v>54</v>
      </c>
      <c r="AA4" s="100" t="s">
        <v>55</v>
      </c>
      <c r="AB4" s="101" t="s">
        <v>56</v>
      </c>
      <c r="AC4" s="100" t="s">
        <v>54</v>
      </c>
      <c r="AD4" s="100" t="s">
        <v>55</v>
      </c>
      <c r="AE4" s="101" t="s">
        <v>56</v>
      </c>
    </row>
    <row r="5" spans="1:31" ht="15.75" x14ac:dyDescent="0.25">
      <c r="A5" s="131" t="s">
        <v>57</v>
      </c>
      <c r="B5" s="102">
        <v>73.428060239999994</v>
      </c>
      <c r="C5" s="102">
        <v>53.408975310000002</v>
      </c>
      <c r="D5" s="103">
        <v>70.079323849999994</v>
      </c>
      <c r="E5" s="102">
        <v>40.457861629999996</v>
      </c>
      <c r="F5" s="102">
        <v>67.279540400000002</v>
      </c>
      <c r="G5" s="103">
        <v>44.944516849999999</v>
      </c>
      <c r="H5" s="102">
        <v>56.851883039999997</v>
      </c>
      <c r="I5" s="102">
        <v>60.382574339999998</v>
      </c>
      <c r="J5" s="103">
        <v>57.442487180000001</v>
      </c>
      <c r="K5" s="102">
        <v>20.2</v>
      </c>
      <c r="L5" s="102">
        <v>51.9</v>
      </c>
      <c r="M5" s="103">
        <v>25.5</v>
      </c>
      <c r="N5" s="102">
        <v>44.5</v>
      </c>
      <c r="O5" s="102">
        <v>57.5</v>
      </c>
      <c r="P5" s="103">
        <v>46.7</v>
      </c>
      <c r="Q5" s="102">
        <v>72.027538051390394</v>
      </c>
      <c r="R5" s="102">
        <v>54.224039276631821</v>
      </c>
      <c r="S5" s="102">
        <v>69.049418694981242</v>
      </c>
      <c r="T5" s="333">
        <v>35.727680341984303</v>
      </c>
      <c r="U5" s="334">
        <v>65.140098763438701</v>
      </c>
      <c r="V5" s="334">
        <v>40.647707227032726</v>
      </c>
      <c r="W5" s="333">
        <v>53.777333346661358</v>
      </c>
      <c r="X5" s="334">
        <v>59.71222388049604</v>
      </c>
      <c r="Y5" s="334">
        <v>54.770105194520937</v>
      </c>
      <c r="Z5" s="102">
        <v>23.532378129117301</v>
      </c>
      <c r="AA5" s="102">
        <v>51.800491981686498</v>
      </c>
      <c r="AB5" s="103">
        <v>28.252622298421901</v>
      </c>
      <c r="AC5" s="102">
        <v>43.5705204910007</v>
      </c>
      <c r="AD5" s="102">
        <v>57.045999211300099</v>
      </c>
      <c r="AE5" s="103">
        <v>45.823315131339299</v>
      </c>
    </row>
    <row r="6" spans="1:31" ht="15.75" x14ac:dyDescent="0.25">
      <c r="A6" s="66" t="s">
        <v>58</v>
      </c>
      <c r="B6" s="102">
        <v>71.759368879999997</v>
      </c>
      <c r="C6" s="102">
        <v>48.11479731</v>
      </c>
      <c r="D6" s="103">
        <v>56.063506689999997</v>
      </c>
      <c r="E6" s="102">
        <v>38.770066059999998</v>
      </c>
      <c r="F6" s="102">
        <v>68.418469340000001</v>
      </c>
      <c r="G6" s="103">
        <v>58.451422979999997</v>
      </c>
      <c r="H6" s="102">
        <v>55.173586800000002</v>
      </c>
      <c r="I6" s="102">
        <v>58.3227208237697</v>
      </c>
      <c r="J6" s="103">
        <v>57.264061289771199</v>
      </c>
      <c r="K6" s="102">
        <v>31.3</v>
      </c>
      <c r="L6" s="102">
        <v>45.5</v>
      </c>
      <c r="M6" s="103">
        <v>40.700000000000003</v>
      </c>
      <c r="N6" s="102">
        <v>47.1</v>
      </c>
      <c r="O6" s="102">
        <v>54</v>
      </c>
      <c r="P6" s="103">
        <v>51.7</v>
      </c>
      <c r="Q6" s="102">
        <v>70.966717427248682</v>
      </c>
      <c r="R6" s="102">
        <v>41.570194772429112</v>
      </c>
      <c r="S6" s="102">
        <v>51.481123542265941</v>
      </c>
      <c r="T6" s="335">
        <v>40.142380461800101</v>
      </c>
      <c r="U6" s="334">
        <v>60.754587404723651</v>
      </c>
      <c r="V6" s="334">
        <v>53.805258152443578</v>
      </c>
      <c r="W6" s="335">
        <v>55.469398842409888</v>
      </c>
      <c r="X6" s="334">
        <v>51.215386648334096</v>
      </c>
      <c r="Y6" s="334">
        <v>52.649611108708839</v>
      </c>
      <c r="Z6" s="102">
        <v>32.747632472826098</v>
      </c>
      <c r="AA6" s="102">
        <v>55.854760083060199</v>
      </c>
      <c r="AB6" s="103">
        <v>48.064277565461701</v>
      </c>
      <c r="AC6" s="102">
        <v>47.812246805773597</v>
      </c>
      <c r="AD6" s="102">
        <v>52.778838501794901</v>
      </c>
      <c r="AE6" s="103">
        <v>51.104370500728102</v>
      </c>
    </row>
    <row r="7" spans="1:31" ht="15.75" x14ac:dyDescent="0.25">
      <c r="A7" s="66" t="s">
        <v>59</v>
      </c>
      <c r="B7" s="104">
        <v>34.992288639999998</v>
      </c>
      <c r="C7" s="104">
        <v>51.291844169999997</v>
      </c>
      <c r="D7" s="105">
        <v>49.252071729999997</v>
      </c>
      <c r="E7" s="104">
        <v>18.110038620000001</v>
      </c>
      <c r="F7" s="104">
        <v>56.760031789999999</v>
      </c>
      <c r="G7" s="105">
        <v>51.92326242</v>
      </c>
      <c r="H7" s="104">
        <v>26.5045275842742</v>
      </c>
      <c r="I7" s="104">
        <v>54.041043477548797</v>
      </c>
      <c r="J7" s="105">
        <v>50.595046059053097</v>
      </c>
      <c r="K7" s="104">
        <v>8.4</v>
      </c>
      <c r="L7" s="104">
        <v>52.5</v>
      </c>
      <c r="M7" s="105">
        <v>47</v>
      </c>
      <c r="N7" s="104">
        <v>20.399999999999999</v>
      </c>
      <c r="O7" s="104">
        <v>53.5</v>
      </c>
      <c r="P7" s="105">
        <v>49.4</v>
      </c>
      <c r="Q7" s="102">
        <v>40.558487117552339</v>
      </c>
      <c r="R7" s="102">
        <v>46.168895300864328</v>
      </c>
      <c r="S7" s="102">
        <v>45.469835827349094</v>
      </c>
      <c r="T7" s="336">
        <v>17.889759913999047</v>
      </c>
      <c r="U7" s="334">
        <v>50.551354341304823</v>
      </c>
      <c r="V7" s="334">
        <v>46.478406857327379</v>
      </c>
      <c r="W7" s="335">
        <v>29.16150272239571</v>
      </c>
      <c r="X7" s="334">
        <v>48.348725066064823</v>
      </c>
      <c r="Y7" s="334">
        <v>45.957988222766758</v>
      </c>
      <c r="Z7" s="104">
        <v>8.0980974322621293</v>
      </c>
      <c r="AA7" s="104">
        <v>34.779903916783503</v>
      </c>
      <c r="AB7" s="105">
        <v>31.455338397828001</v>
      </c>
      <c r="AC7" s="104">
        <v>22.063212294951398</v>
      </c>
      <c r="AD7" s="104">
        <v>43.776082041398602</v>
      </c>
      <c r="AE7" s="105">
        <v>41.070648355021802</v>
      </c>
    </row>
    <row r="8" spans="1:31" ht="15.75" x14ac:dyDescent="0.25">
      <c r="A8" s="132" t="s">
        <v>80</v>
      </c>
      <c r="B8" s="134">
        <v>71.120520619999994</v>
      </c>
      <c r="C8" s="134">
        <v>51.201875620000003</v>
      </c>
      <c r="D8" s="135">
        <v>62.842080000000003</v>
      </c>
      <c r="E8" s="134">
        <v>39.066369860000002</v>
      </c>
      <c r="F8" s="134">
        <v>61.602693129999999</v>
      </c>
      <c r="G8" s="135">
        <v>48.432750665734098</v>
      </c>
      <c r="H8" s="134">
        <v>55.0048978673316</v>
      </c>
      <c r="I8" s="134">
        <v>56.431015920587498</v>
      </c>
      <c r="J8" s="135">
        <v>55.597610555871299</v>
      </c>
      <c r="K8" s="134">
        <v>20.3</v>
      </c>
      <c r="L8" s="134">
        <v>51</v>
      </c>
      <c r="M8" s="135">
        <v>33.1</v>
      </c>
      <c r="N8" s="134">
        <v>43.3</v>
      </c>
      <c r="O8" s="134">
        <v>54.6</v>
      </c>
      <c r="P8" s="135">
        <v>48</v>
      </c>
      <c r="Q8" s="134">
        <v>70.159455371449283</v>
      </c>
      <c r="R8" s="134">
        <v>47.271757406891965</v>
      </c>
      <c r="S8" s="134">
        <v>60.636195604851061</v>
      </c>
      <c r="T8" s="337">
        <v>35.016981032479357</v>
      </c>
      <c r="U8" s="338">
        <v>56.101102874139656</v>
      </c>
      <c r="V8" s="338">
        <v>43.787133138371445</v>
      </c>
      <c r="W8" s="337">
        <v>52.491139543569389</v>
      </c>
      <c r="X8" s="338">
        <v>51.696154494042581</v>
      </c>
      <c r="Y8" s="338">
        <v>52.160357079167355</v>
      </c>
      <c r="Z8" s="134">
        <v>23.2924342181947</v>
      </c>
      <c r="AA8" s="134">
        <v>43.007891026891897</v>
      </c>
      <c r="AB8" s="135">
        <v>31.4868705265527</v>
      </c>
      <c r="AC8" s="134">
        <v>42.639159755093502</v>
      </c>
      <c r="AD8" s="134">
        <v>48.768241530753698</v>
      </c>
      <c r="AE8" s="135">
        <v>45.188454537304096</v>
      </c>
    </row>
    <row r="9" spans="1:31" ht="15.75" x14ac:dyDescent="0.25">
      <c r="A9" s="133" t="s">
        <v>86</v>
      </c>
      <c r="B9" s="100">
        <v>29.25</v>
      </c>
      <c r="C9" s="130" t="s">
        <v>52</v>
      </c>
      <c r="D9" s="130" t="s">
        <v>52</v>
      </c>
      <c r="E9" s="162">
        <v>13.03</v>
      </c>
      <c r="F9" s="130" t="s">
        <v>52</v>
      </c>
      <c r="G9" s="130" t="s">
        <v>52</v>
      </c>
      <c r="H9" s="267">
        <v>22.7</v>
      </c>
      <c r="I9" s="130"/>
      <c r="J9" s="107"/>
      <c r="K9" s="106">
        <v>0</v>
      </c>
      <c r="L9" s="130"/>
      <c r="M9" s="107"/>
      <c r="N9" s="162">
        <v>12.55</v>
      </c>
      <c r="O9" s="130"/>
      <c r="P9" s="107"/>
      <c r="Q9" s="288">
        <v>27.8</v>
      </c>
      <c r="R9" s="100"/>
      <c r="S9" s="100"/>
      <c r="T9" s="339">
        <v>11.62</v>
      </c>
      <c r="U9" s="331"/>
      <c r="V9" s="331"/>
      <c r="W9" s="332">
        <v>21.25</v>
      </c>
      <c r="X9" s="331"/>
      <c r="Y9" s="331"/>
      <c r="Z9" s="106">
        <v>0</v>
      </c>
      <c r="AA9" s="130"/>
      <c r="AB9" s="107"/>
      <c r="AC9" s="162">
        <v>11.72</v>
      </c>
      <c r="AD9" s="130"/>
      <c r="AE9" s="107"/>
    </row>
    <row r="11" spans="1:31" x14ac:dyDescent="0.25">
      <c r="B11" s="108"/>
      <c r="C11" s="108"/>
      <c r="E11" s="108"/>
      <c r="F11" s="108"/>
      <c r="K11" s="108"/>
      <c r="L11" s="108"/>
      <c r="N11" s="108"/>
      <c r="O11" s="108"/>
    </row>
    <row r="22" spans="23:23" x14ac:dyDescent="0.25">
      <c r="W22" s="297"/>
    </row>
  </sheetData>
  <mergeCells count="14">
    <mergeCell ref="Q2:AE2"/>
    <mergeCell ref="A1:AE1"/>
    <mergeCell ref="Z3:AB3"/>
    <mergeCell ref="AC3:AE3"/>
    <mergeCell ref="T3:V3"/>
    <mergeCell ref="W3:Y3"/>
    <mergeCell ref="B2:P2"/>
    <mergeCell ref="B3:D3"/>
    <mergeCell ref="H3:J3"/>
    <mergeCell ref="K3:M3"/>
    <mergeCell ref="A2:A3"/>
    <mergeCell ref="E3:G3"/>
    <mergeCell ref="Q3:S3"/>
    <mergeCell ref="N3:P3"/>
  </mergeCells>
  <pageMargins left="0.25" right="0.25" top="0.75" bottom="0.75" header="0.3" footer="0.3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N21" sqref="N21"/>
    </sheetView>
  </sheetViews>
  <sheetFormatPr defaultRowHeight="15" x14ac:dyDescent="0.25"/>
  <cols>
    <col min="1" max="1" width="42" customWidth="1"/>
    <col min="2" max="6" width="11.7109375" style="160" customWidth="1"/>
    <col min="7" max="11" width="11.85546875" style="160" customWidth="1"/>
    <col min="214" max="214" width="27" customWidth="1"/>
    <col min="215" max="227" width="11.7109375" customWidth="1"/>
    <col min="228" max="228" width="11.85546875" customWidth="1"/>
    <col min="229" max="230" width="12.7109375" customWidth="1"/>
    <col min="231" max="231" width="11.42578125" customWidth="1"/>
    <col min="232" max="232" width="11.85546875" customWidth="1"/>
    <col min="470" max="470" width="27" customWidth="1"/>
    <col min="471" max="483" width="11.7109375" customWidth="1"/>
    <col min="484" max="484" width="11.85546875" customWidth="1"/>
    <col min="485" max="486" width="12.7109375" customWidth="1"/>
    <col min="487" max="487" width="11.42578125" customWidth="1"/>
    <col min="488" max="488" width="11.85546875" customWidth="1"/>
    <col min="726" max="726" width="27" customWidth="1"/>
    <col min="727" max="739" width="11.7109375" customWidth="1"/>
    <col min="740" max="740" width="11.85546875" customWidth="1"/>
    <col min="741" max="742" width="12.7109375" customWidth="1"/>
    <col min="743" max="743" width="11.42578125" customWidth="1"/>
    <col min="744" max="744" width="11.85546875" customWidth="1"/>
    <col min="982" max="982" width="27" customWidth="1"/>
    <col min="983" max="995" width="11.7109375" customWidth="1"/>
    <col min="996" max="996" width="11.85546875" customWidth="1"/>
    <col min="997" max="998" width="12.7109375" customWidth="1"/>
    <col min="999" max="999" width="11.42578125" customWidth="1"/>
    <col min="1000" max="1000" width="11.85546875" customWidth="1"/>
    <col min="1238" max="1238" width="27" customWidth="1"/>
    <col min="1239" max="1251" width="11.7109375" customWidth="1"/>
    <col min="1252" max="1252" width="11.85546875" customWidth="1"/>
    <col min="1253" max="1254" width="12.7109375" customWidth="1"/>
    <col min="1255" max="1255" width="11.42578125" customWidth="1"/>
    <col min="1256" max="1256" width="11.85546875" customWidth="1"/>
    <col min="1494" max="1494" width="27" customWidth="1"/>
    <col min="1495" max="1507" width="11.7109375" customWidth="1"/>
    <col min="1508" max="1508" width="11.85546875" customWidth="1"/>
    <col min="1509" max="1510" width="12.7109375" customWidth="1"/>
    <col min="1511" max="1511" width="11.42578125" customWidth="1"/>
    <col min="1512" max="1512" width="11.85546875" customWidth="1"/>
    <col min="1750" max="1750" width="27" customWidth="1"/>
    <col min="1751" max="1763" width="11.7109375" customWidth="1"/>
    <col min="1764" max="1764" width="11.85546875" customWidth="1"/>
    <col min="1765" max="1766" width="12.7109375" customWidth="1"/>
    <col min="1767" max="1767" width="11.42578125" customWidth="1"/>
    <col min="1768" max="1768" width="11.85546875" customWidth="1"/>
    <col min="2006" max="2006" width="27" customWidth="1"/>
    <col min="2007" max="2019" width="11.7109375" customWidth="1"/>
    <col min="2020" max="2020" width="11.85546875" customWidth="1"/>
    <col min="2021" max="2022" width="12.7109375" customWidth="1"/>
    <col min="2023" max="2023" width="11.42578125" customWidth="1"/>
    <col min="2024" max="2024" width="11.85546875" customWidth="1"/>
    <col min="2262" max="2262" width="27" customWidth="1"/>
    <col min="2263" max="2275" width="11.7109375" customWidth="1"/>
    <col min="2276" max="2276" width="11.85546875" customWidth="1"/>
    <col min="2277" max="2278" width="12.7109375" customWidth="1"/>
    <col min="2279" max="2279" width="11.42578125" customWidth="1"/>
    <col min="2280" max="2280" width="11.85546875" customWidth="1"/>
    <col min="2518" max="2518" width="27" customWidth="1"/>
    <col min="2519" max="2531" width="11.7109375" customWidth="1"/>
    <col min="2532" max="2532" width="11.85546875" customWidth="1"/>
    <col min="2533" max="2534" width="12.7109375" customWidth="1"/>
    <col min="2535" max="2535" width="11.42578125" customWidth="1"/>
    <col min="2536" max="2536" width="11.85546875" customWidth="1"/>
    <col min="2774" max="2774" width="27" customWidth="1"/>
    <col min="2775" max="2787" width="11.7109375" customWidth="1"/>
    <col min="2788" max="2788" width="11.85546875" customWidth="1"/>
    <col min="2789" max="2790" width="12.7109375" customWidth="1"/>
    <col min="2791" max="2791" width="11.42578125" customWidth="1"/>
    <col min="2792" max="2792" width="11.85546875" customWidth="1"/>
    <col min="3030" max="3030" width="27" customWidth="1"/>
    <col min="3031" max="3043" width="11.7109375" customWidth="1"/>
    <col min="3044" max="3044" width="11.85546875" customWidth="1"/>
    <col min="3045" max="3046" width="12.7109375" customWidth="1"/>
    <col min="3047" max="3047" width="11.42578125" customWidth="1"/>
    <col min="3048" max="3048" width="11.85546875" customWidth="1"/>
    <col min="3286" max="3286" width="27" customWidth="1"/>
    <col min="3287" max="3299" width="11.7109375" customWidth="1"/>
    <col min="3300" max="3300" width="11.85546875" customWidth="1"/>
    <col min="3301" max="3302" width="12.7109375" customWidth="1"/>
    <col min="3303" max="3303" width="11.42578125" customWidth="1"/>
    <col min="3304" max="3304" width="11.85546875" customWidth="1"/>
    <col min="3542" max="3542" width="27" customWidth="1"/>
    <col min="3543" max="3555" width="11.7109375" customWidth="1"/>
    <col min="3556" max="3556" width="11.85546875" customWidth="1"/>
    <col min="3557" max="3558" width="12.7109375" customWidth="1"/>
    <col min="3559" max="3559" width="11.42578125" customWidth="1"/>
    <col min="3560" max="3560" width="11.85546875" customWidth="1"/>
    <col min="3798" max="3798" width="27" customWidth="1"/>
    <col min="3799" max="3811" width="11.7109375" customWidth="1"/>
    <col min="3812" max="3812" width="11.85546875" customWidth="1"/>
    <col min="3813" max="3814" width="12.7109375" customWidth="1"/>
    <col min="3815" max="3815" width="11.42578125" customWidth="1"/>
    <col min="3816" max="3816" width="11.85546875" customWidth="1"/>
    <col min="4054" max="4054" width="27" customWidth="1"/>
    <col min="4055" max="4067" width="11.7109375" customWidth="1"/>
    <col min="4068" max="4068" width="11.85546875" customWidth="1"/>
    <col min="4069" max="4070" width="12.7109375" customWidth="1"/>
    <col min="4071" max="4071" width="11.42578125" customWidth="1"/>
    <col min="4072" max="4072" width="11.85546875" customWidth="1"/>
    <col min="4310" max="4310" width="27" customWidth="1"/>
    <col min="4311" max="4323" width="11.7109375" customWidth="1"/>
    <col min="4324" max="4324" width="11.85546875" customWidth="1"/>
    <col min="4325" max="4326" width="12.7109375" customWidth="1"/>
    <col min="4327" max="4327" width="11.42578125" customWidth="1"/>
    <col min="4328" max="4328" width="11.85546875" customWidth="1"/>
    <col min="4566" max="4566" width="27" customWidth="1"/>
    <col min="4567" max="4579" width="11.7109375" customWidth="1"/>
    <col min="4580" max="4580" width="11.85546875" customWidth="1"/>
    <col min="4581" max="4582" width="12.7109375" customWidth="1"/>
    <col min="4583" max="4583" width="11.42578125" customWidth="1"/>
    <col min="4584" max="4584" width="11.85546875" customWidth="1"/>
    <col min="4822" max="4822" width="27" customWidth="1"/>
    <col min="4823" max="4835" width="11.7109375" customWidth="1"/>
    <col min="4836" max="4836" width="11.85546875" customWidth="1"/>
    <col min="4837" max="4838" width="12.7109375" customWidth="1"/>
    <col min="4839" max="4839" width="11.42578125" customWidth="1"/>
    <col min="4840" max="4840" width="11.85546875" customWidth="1"/>
    <col min="5078" max="5078" width="27" customWidth="1"/>
    <col min="5079" max="5091" width="11.7109375" customWidth="1"/>
    <col min="5092" max="5092" width="11.85546875" customWidth="1"/>
    <col min="5093" max="5094" width="12.7109375" customWidth="1"/>
    <col min="5095" max="5095" width="11.42578125" customWidth="1"/>
    <col min="5096" max="5096" width="11.85546875" customWidth="1"/>
    <col min="5334" max="5334" width="27" customWidth="1"/>
    <col min="5335" max="5347" width="11.7109375" customWidth="1"/>
    <col min="5348" max="5348" width="11.85546875" customWidth="1"/>
    <col min="5349" max="5350" width="12.7109375" customWidth="1"/>
    <col min="5351" max="5351" width="11.42578125" customWidth="1"/>
    <col min="5352" max="5352" width="11.85546875" customWidth="1"/>
    <col min="5590" max="5590" width="27" customWidth="1"/>
    <col min="5591" max="5603" width="11.7109375" customWidth="1"/>
    <col min="5604" max="5604" width="11.85546875" customWidth="1"/>
    <col min="5605" max="5606" width="12.7109375" customWidth="1"/>
    <col min="5607" max="5607" width="11.42578125" customWidth="1"/>
    <col min="5608" max="5608" width="11.85546875" customWidth="1"/>
    <col min="5846" max="5846" width="27" customWidth="1"/>
    <col min="5847" max="5859" width="11.7109375" customWidth="1"/>
    <col min="5860" max="5860" width="11.85546875" customWidth="1"/>
    <col min="5861" max="5862" width="12.7109375" customWidth="1"/>
    <col min="5863" max="5863" width="11.42578125" customWidth="1"/>
    <col min="5864" max="5864" width="11.85546875" customWidth="1"/>
    <col min="6102" max="6102" width="27" customWidth="1"/>
    <col min="6103" max="6115" width="11.7109375" customWidth="1"/>
    <col min="6116" max="6116" width="11.85546875" customWidth="1"/>
    <col min="6117" max="6118" width="12.7109375" customWidth="1"/>
    <col min="6119" max="6119" width="11.42578125" customWidth="1"/>
    <col min="6120" max="6120" width="11.85546875" customWidth="1"/>
    <col min="6358" max="6358" width="27" customWidth="1"/>
    <col min="6359" max="6371" width="11.7109375" customWidth="1"/>
    <col min="6372" max="6372" width="11.85546875" customWidth="1"/>
    <col min="6373" max="6374" width="12.7109375" customWidth="1"/>
    <col min="6375" max="6375" width="11.42578125" customWidth="1"/>
    <col min="6376" max="6376" width="11.85546875" customWidth="1"/>
    <col min="6614" max="6614" width="27" customWidth="1"/>
    <col min="6615" max="6627" width="11.7109375" customWidth="1"/>
    <col min="6628" max="6628" width="11.85546875" customWidth="1"/>
    <col min="6629" max="6630" width="12.7109375" customWidth="1"/>
    <col min="6631" max="6631" width="11.42578125" customWidth="1"/>
    <col min="6632" max="6632" width="11.85546875" customWidth="1"/>
    <col min="6870" max="6870" width="27" customWidth="1"/>
    <col min="6871" max="6883" width="11.7109375" customWidth="1"/>
    <col min="6884" max="6884" width="11.85546875" customWidth="1"/>
    <col min="6885" max="6886" width="12.7109375" customWidth="1"/>
    <col min="6887" max="6887" width="11.42578125" customWidth="1"/>
    <col min="6888" max="6888" width="11.85546875" customWidth="1"/>
    <col min="7126" max="7126" width="27" customWidth="1"/>
    <col min="7127" max="7139" width="11.7109375" customWidth="1"/>
    <col min="7140" max="7140" width="11.85546875" customWidth="1"/>
    <col min="7141" max="7142" width="12.7109375" customWidth="1"/>
    <col min="7143" max="7143" width="11.42578125" customWidth="1"/>
    <col min="7144" max="7144" width="11.85546875" customWidth="1"/>
    <col min="7382" max="7382" width="27" customWidth="1"/>
    <col min="7383" max="7395" width="11.7109375" customWidth="1"/>
    <col min="7396" max="7396" width="11.85546875" customWidth="1"/>
    <col min="7397" max="7398" width="12.7109375" customWidth="1"/>
    <col min="7399" max="7399" width="11.42578125" customWidth="1"/>
    <col min="7400" max="7400" width="11.85546875" customWidth="1"/>
    <col min="7638" max="7638" width="27" customWidth="1"/>
    <col min="7639" max="7651" width="11.7109375" customWidth="1"/>
    <col min="7652" max="7652" width="11.85546875" customWidth="1"/>
    <col min="7653" max="7654" width="12.7109375" customWidth="1"/>
    <col min="7655" max="7655" width="11.42578125" customWidth="1"/>
    <col min="7656" max="7656" width="11.85546875" customWidth="1"/>
    <col min="7894" max="7894" width="27" customWidth="1"/>
    <col min="7895" max="7907" width="11.7109375" customWidth="1"/>
    <col min="7908" max="7908" width="11.85546875" customWidth="1"/>
    <col min="7909" max="7910" width="12.7109375" customWidth="1"/>
    <col min="7911" max="7911" width="11.42578125" customWidth="1"/>
    <col min="7912" max="7912" width="11.85546875" customWidth="1"/>
    <col min="8150" max="8150" width="27" customWidth="1"/>
    <col min="8151" max="8163" width="11.7109375" customWidth="1"/>
    <col min="8164" max="8164" width="11.85546875" customWidth="1"/>
    <col min="8165" max="8166" width="12.7109375" customWidth="1"/>
    <col min="8167" max="8167" width="11.42578125" customWidth="1"/>
    <col min="8168" max="8168" width="11.85546875" customWidth="1"/>
    <col min="8406" max="8406" width="27" customWidth="1"/>
    <col min="8407" max="8419" width="11.7109375" customWidth="1"/>
    <col min="8420" max="8420" width="11.85546875" customWidth="1"/>
    <col min="8421" max="8422" width="12.7109375" customWidth="1"/>
    <col min="8423" max="8423" width="11.42578125" customWidth="1"/>
    <col min="8424" max="8424" width="11.85546875" customWidth="1"/>
    <col min="8662" max="8662" width="27" customWidth="1"/>
    <col min="8663" max="8675" width="11.7109375" customWidth="1"/>
    <col min="8676" max="8676" width="11.85546875" customWidth="1"/>
    <col min="8677" max="8678" width="12.7109375" customWidth="1"/>
    <col min="8679" max="8679" width="11.42578125" customWidth="1"/>
    <col min="8680" max="8680" width="11.85546875" customWidth="1"/>
    <col min="8918" max="8918" width="27" customWidth="1"/>
    <col min="8919" max="8931" width="11.7109375" customWidth="1"/>
    <col min="8932" max="8932" width="11.85546875" customWidth="1"/>
    <col min="8933" max="8934" width="12.7109375" customWidth="1"/>
    <col min="8935" max="8935" width="11.42578125" customWidth="1"/>
    <col min="8936" max="8936" width="11.85546875" customWidth="1"/>
    <col min="9174" max="9174" width="27" customWidth="1"/>
    <col min="9175" max="9187" width="11.7109375" customWidth="1"/>
    <col min="9188" max="9188" width="11.85546875" customWidth="1"/>
    <col min="9189" max="9190" width="12.7109375" customWidth="1"/>
    <col min="9191" max="9191" width="11.42578125" customWidth="1"/>
    <col min="9192" max="9192" width="11.85546875" customWidth="1"/>
    <col min="9430" max="9430" width="27" customWidth="1"/>
    <col min="9431" max="9443" width="11.7109375" customWidth="1"/>
    <col min="9444" max="9444" width="11.85546875" customWidth="1"/>
    <col min="9445" max="9446" width="12.7109375" customWidth="1"/>
    <col min="9447" max="9447" width="11.42578125" customWidth="1"/>
    <col min="9448" max="9448" width="11.85546875" customWidth="1"/>
    <col min="9686" max="9686" width="27" customWidth="1"/>
    <col min="9687" max="9699" width="11.7109375" customWidth="1"/>
    <col min="9700" max="9700" width="11.85546875" customWidth="1"/>
    <col min="9701" max="9702" width="12.7109375" customWidth="1"/>
    <col min="9703" max="9703" width="11.42578125" customWidth="1"/>
    <col min="9704" max="9704" width="11.85546875" customWidth="1"/>
    <col min="9942" max="9942" width="27" customWidth="1"/>
    <col min="9943" max="9955" width="11.7109375" customWidth="1"/>
    <col min="9956" max="9956" width="11.85546875" customWidth="1"/>
    <col min="9957" max="9958" width="12.7109375" customWidth="1"/>
    <col min="9959" max="9959" width="11.42578125" customWidth="1"/>
    <col min="9960" max="9960" width="11.85546875" customWidth="1"/>
    <col min="10198" max="10198" width="27" customWidth="1"/>
    <col min="10199" max="10211" width="11.7109375" customWidth="1"/>
    <col min="10212" max="10212" width="11.85546875" customWidth="1"/>
    <col min="10213" max="10214" width="12.7109375" customWidth="1"/>
    <col min="10215" max="10215" width="11.42578125" customWidth="1"/>
    <col min="10216" max="10216" width="11.85546875" customWidth="1"/>
    <col min="10454" max="10454" width="27" customWidth="1"/>
    <col min="10455" max="10467" width="11.7109375" customWidth="1"/>
    <col min="10468" max="10468" width="11.85546875" customWidth="1"/>
    <col min="10469" max="10470" width="12.7109375" customWidth="1"/>
    <col min="10471" max="10471" width="11.42578125" customWidth="1"/>
    <col min="10472" max="10472" width="11.85546875" customWidth="1"/>
    <col min="10710" max="10710" width="27" customWidth="1"/>
    <col min="10711" max="10723" width="11.7109375" customWidth="1"/>
    <col min="10724" max="10724" width="11.85546875" customWidth="1"/>
    <col min="10725" max="10726" width="12.7109375" customWidth="1"/>
    <col min="10727" max="10727" width="11.42578125" customWidth="1"/>
    <col min="10728" max="10728" width="11.85546875" customWidth="1"/>
    <col min="10966" max="10966" width="27" customWidth="1"/>
    <col min="10967" max="10979" width="11.7109375" customWidth="1"/>
    <col min="10980" max="10980" width="11.85546875" customWidth="1"/>
    <col min="10981" max="10982" width="12.7109375" customWidth="1"/>
    <col min="10983" max="10983" width="11.42578125" customWidth="1"/>
    <col min="10984" max="10984" width="11.85546875" customWidth="1"/>
    <col min="11222" max="11222" width="27" customWidth="1"/>
    <col min="11223" max="11235" width="11.7109375" customWidth="1"/>
    <col min="11236" max="11236" width="11.85546875" customWidth="1"/>
    <col min="11237" max="11238" width="12.7109375" customWidth="1"/>
    <col min="11239" max="11239" width="11.42578125" customWidth="1"/>
    <col min="11240" max="11240" width="11.85546875" customWidth="1"/>
    <col min="11478" max="11478" width="27" customWidth="1"/>
    <col min="11479" max="11491" width="11.7109375" customWidth="1"/>
    <col min="11492" max="11492" width="11.85546875" customWidth="1"/>
    <col min="11493" max="11494" width="12.7109375" customWidth="1"/>
    <col min="11495" max="11495" width="11.42578125" customWidth="1"/>
    <col min="11496" max="11496" width="11.85546875" customWidth="1"/>
    <col min="11734" max="11734" width="27" customWidth="1"/>
    <col min="11735" max="11747" width="11.7109375" customWidth="1"/>
    <col min="11748" max="11748" width="11.85546875" customWidth="1"/>
    <col min="11749" max="11750" width="12.7109375" customWidth="1"/>
    <col min="11751" max="11751" width="11.42578125" customWidth="1"/>
    <col min="11752" max="11752" width="11.85546875" customWidth="1"/>
    <col min="11990" max="11990" width="27" customWidth="1"/>
    <col min="11991" max="12003" width="11.7109375" customWidth="1"/>
    <col min="12004" max="12004" width="11.85546875" customWidth="1"/>
    <col min="12005" max="12006" width="12.7109375" customWidth="1"/>
    <col min="12007" max="12007" width="11.42578125" customWidth="1"/>
    <col min="12008" max="12008" width="11.85546875" customWidth="1"/>
    <col min="12246" max="12246" width="27" customWidth="1"/>
    <col min="12247" max="12259" width="11.7109375" customWidth="1"/>
    <col min="12260" max="12260" width="11.85546875" customWidth="1"/>
    <col min="12261" max="12262" width="12.7109375" customWidth="1"/>
    <col min="12263" max="12263" width="11.42578125" customWidth="1"/>
    <col min="12264" max="12264" width="11.85546875" customWidth="1"/>
    <col min="12502" max="12502" width="27" customWidth="1"/>
    <col min="12503" max="12515" width="11.7109375" customWidth="1"/>
    <col min="12516" max="12516" width="11.85546875" customWidth="1"/>
    <col min="12517" max="12518" width="12.7109375" customWidth="1"/>
    <col min="12519" max="12519" width="11.42578125" customWidth="1"/>
    <col min="12520" max="12520" width="11.85546875" customWidth="1"/>
    <col min="12758" max="12758" width="27" customWidth="1"/>
    <col min="12759" max="12771" width="11.7109375" customWidth="1"/>
    <col min="12772" max="12772" width="11.85546875" customWidth="1"/>
    <col min="12773" max="12774" width="12.7109375" customWidth="1"/>
    <col min="12775" max="12775" width="11.42578125" customWidth="1"/>
    <col min="12776" max="12776" width="11.85546875" customWidth="1"/>
    <col min="13014" max="13014" width="27" customWidth="1"/>
    <col min="13015" max="13027" width="11.7109375" customWidth="1"/>
    <col min="13028" max="13028" width="11.85546875" customWidth="1"/>
    <col min="13029" max="13030" width="12.7109375" customWidth="1"/>
    <col min="13031" max="13031" width="11.42578125" customWidth="1"/>
    <col min="13032" max="13032" width="11.85546875" customWidth="1"/>
    <col min="13270" max="13270" width="27" customWidth="1"/>
    <col min="13271" max="13283" width="11.7109375" customWidth="1"/>
    <col min="13284" max="13284" width="11.85546875" customWidth="1"/>
    <col min="13285" max="13286" width="12.7109375" customWidth="1"/>
    <col min="13287" max="13287" width="11.42578125" customWidth="1"/>
    <col min="13288" max="13288" width="11.85546875" customWidth="1"/>
    <col min="13526" max="13526" width="27" customWidth="1"/>
    <col min="13527" max="13539" width="11.7109375" customWidth="1"/>
    <col min="13540" max="13540" width="11.85546875" customWidth="1"/>
    <col min="13541" max="13542" width="12.7109375" customWidth="1"/>
    <col min="13543" max="13543" width="11.42578125" customWidth="1"/>
    <col min="13544" max="13544" width="11.85546875" customWidth="1"/>
    <col min="13782" max="13782" width="27" customWidth="1"/>
    <col min="13783" max="13795" width="11.7109375" customWidth="1"/>
    <col min="13796" max="13796" width="11.85546875" customWidth="1"/>
    <col min="13797" max="13798" width="12.7109375" customWidth="1"/>
    <col min="13799" max="13799" width="11.42578125" customWidth="1"/>
    <col min="13800" max="13800" width="11.85546875" customWidth="1"/>
    <col min="14038" max="14038" width="27" customWidth="1"/>
    <col min="14039" max="14051" width="11.7109375" customWidth="1"/>
    <col min="14052" max="14052" width="11.85546875" customWidth="1"/>
    <col min="14053" max="14054" width="12.7109375" customWidth="1"/>
    <col min="14055" max="14055" width="11.42578125" customWidth="1"/>
    <col min="14056" max="14056" width="11.85546875" customWidth="1"/>
    <col min="14294" max="14294" width="27" customWidth="1"/>
    <col min="14295" max="14307" width="11.7109375" customWidth="1"/>
    <col min="14308" max="14308" width="11.85546875" customWidth="1"/>
    <col min="14309" max="14310" width="12.7109375" customWidth="1"/>
    <col min="14311" max="14311" width="11.42578125" customWidth="1"/>
    <col min="14312" max="14312" width="11.85546875" customWidth="1"/>
    <col min="14550" max="14550" width="27" customWidth="1"/>
    <col min="14551" max="14563" width="11.7109375" customWidth="1"/>
    <col min="14564" max="14564" width="11.85546875" customWidth="1"/>
    <col min="14565" max="14566" width="12.7109375" customWidth="1"/>
    <col min="14567" max="14567" width="11.42578125" customWidth="1"/>
    <col min="14568" max="14568" width="11.85546875" customWidth="1"/>
    <col min="14806" max="14806" width="27" customWidth="1"/>
    <col min="14807" max="14819" width="11.7109375" customWidth="1"/>
    <col min="14820" max="14820" width="11.85546875" customWidth="1"/>
    <col min="14821" max="14822" width="12.7109375" customWidth="1"/>
    <col min="14823" max="14823" width="11.42578125" customWidth="1"/>
    <col min="14824" max="14824" width="11.85546875" customWidth="1"/>
    <col min="15062" max="15062" width="27" customWidth="1"/>
    <col min="15063" max="15075" width="11.7109375" customWidth="1"/>
    <col min="15076" max="15076" width="11.85546875" customWidth="1"/>
    <col min="15077" max="15078" width="12.7109375" customWidth="1"/>
    <col min="15079" max="15079" width="11.42578125" customWidth="1"/>
    <col min="15080" max="15080" width="11.85546875" customWidth="1"/>
    <col min="15318" max="15318" width="27" customWidth="1"/>
    <col min="15319" max="15331" width="11.7109375" customWidth="1"/>
    <col min="15332" max="15332" width="11.85546875" customWidth="1"/>
    <col min="15333" max="15334" width="12.7109375" customWidth="1"/>
    <col min="15335" max="15335" width="11.42578125" customWidth="1"/>
    <col min="15336" max="15336" width="11.85546875" customWidth="1"/>
    <col min="15574" max="15574" width="27" customWidth="1"/>
    <col min="15575" max="15587" width="11.7109375" customWidth="1"/>
    <col min="15588" max="15588" width="11.85546875" customWidth="1"/>
    <col min="15589" max="15590" width="12.7109375" customWidth="1"/>
    <col min="15591" max="15591" width="11.42578125" customWidth="1"/>
    <col min="15592" max="15592" width="11.85546875" customWidth="1"/>
    <col min="15830" max="15830" width="27" customWidth="1"/>
    <col min="15831" max="15843" width="11.7109375" customWidth="1"/>
    <col min="15844" max="15844" width="11.85546875" customWidth="1"/>
    <col min="15845" max="15846" width="12.7109375" customWidth="1"/>
    <col min="15847" max="15847" width="11.42578125" customWidth="1"/>
    <col min="15848" max="15848" width="11.85546875" customWidth="1"/>
    <col min="16086" max="16086" width="27" customWidth="1"/>
    <col min="16087" max="16099" width="11.7109375" customWidth="1"/>
    <col min="16100" max="16100" width="11.85546875" customWidth="1"/>
    <col min="16101" max="16102" width="12.7109375" customWidth="1"/>
    <col min="16103" max="16103" width="11.42578125" customWidth="1"/>
    <col min="16104" max="16104" width="11.85546875" customWidth="1"/>
  </cols>
  <sheetData>
    <row r="1" spans="1:11" ht="18.75" customHeight="1" x14ac:dyDescent="0.25">
      <c r="A1" s="410" t="s">
        <v>60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</row>
    <row r="2" spans="1:11" ht="18.75" customHeight="1" x14ac:dyDescent="0.25">
      <c r="A2" s="409"/>
      <c r="B2" s="424">
        <v>2022</v>
      </c>
      <c r="C2" s="421"/>
      <c r="D2" s="421"/>
      <c r="E2" s="421"/>
      <c r="F2" s="421"/>
      <c r="G2" s="420">
        <v>2023</v>
      </c>
      <c r="H2" s="421"/>
      <c r="I2" s="421"/>
      <c r="J2" s="421"/>
      <c r="K2" s="422"/>
    </row>
    <row r="3" spans="1:11" ht="18.75" customHeight="1" x14ac:dyDescent="0.25">
      <c r="A3" s="423"/>
      <c r="B3" s="161" t="s">
        <v>4</v>
      </c>
      <c r="C3" s="161" t="s">
        <v>8</v>
      </c>
      <c r="D3" s="161" t="s">
        <v>9</v>
      </c>
      <c r="E3" s="161" t="s">
        <v>13</v>
      </c>
      <c r="F3" s="161" t="s">
        <v>14</v>
      </c>
      <c r="G3" s="380" t="s">
        <v>4</v>
      </c>
      <c r="H3" s="380" t="s">
        <v>8</v>
      </c>
      <c r="I3" s="380" t="s">
        <v>9</v>
      </c>
      <c r="J3" s="380" t="s">
        <v>13</v>
      </c>
      <c r="K3" s="380" t="s">
        <v>14</v>
      </c>
    </row>
    <row r="4" spans="1:11" ht="15.75" x14ac:dyDescent="0.25">
      <c r="A4" s="382" t="s">
        <v>61</v>
      </c>
      <c r="D4" s="136"/>
      <c r="F4" s="136"/>
      <c r="I4" s="136"/>
      <c r="K4" s="136"/>
    </row>
    <row r="5" spans="1:11" ht="15.75" x14ac:dyDescent="0.25">
      <c r="A5" s="152" t="s">
        <v>62</v>
      </c>
      <c r="B5" s="109">
        <v>1712181.11</v>
      </c>
      <c r="C5" s="109">
        <v>1330875.73</v>
      </c>
      <c r="D5" s="109">
        <f>B5+C5</f>
        <v>3043056.84</v>
      </c>
      <c r="E5" s="109">
        <v>954669.65</v>
      </c>
      <c r="F5" s="109">
        <f>B5+C5+E5</f>
        <v>3997726.4899999998</v>
      </c>
      <c r="G5" s="109">
        <v>2142550.824</v>
      </c>
      <c r="H5" s="109">
        <v>1627083.21</v>
      </c>
      <c r="I5" s="109">
        <f>G5+H5</f>
        <v>3769634.034</v>
      </c>
      <c r="J5" s="109">
        <v>1251683.3799999999</v>
      </c>
      <c r="K5" s="109">
        <f>G5+H5+J5</f>
        <v>5021317.4139999999</v>
      </c>
    </row>
    <row r="6" spans="1:11" ht="15.75" x14ac:dyDescent="0.25">
      <c r="A6" s="131" t="s">
        <v>63</v>
      </c>
      <c r="B6" s="110">
        <v>7765005.6100000003</v>
      </c>
      <c r="C6" s="110">
        <v>6076151.1900000004</v>
      </c>
      <c r="D6" s="110">
        <f>B6+C6</f>
        <v>13841156.800000001</v>
      </c>
      <c r="E6" s="110">
        <v>4370160.26</v>
      </c>
      <c r="F6" s="110">
        <f>B6+C6+E6</f>
        <v>18211317.060000002</v>
      </c>
      <c r="G6" s="110">
        <v>6934273.3899999997</v>
      </c>
      <c r="H6" s="110">
        <v>5142472</v>
      </c>
      <c r="I6" s="110">
        <f t="shared" ref="I6:I10" si="0">G6+H6</f>
        <v>12076745.390000001</v>
      </c>
      <c r="J6" s="110">
        <v>3903644.09</v>
      </c>
      <c r="K6" s="110">
        <f>G6+H6+J6</f>
        <v>15980389.48</v>
      </c>
    </row>
    <row r="7" spans="1:11" ht="15.75" x14ac:dyDescent="0.25">
      <c r="A7" s="131" t="s">
        <v>64</v>
      </c>
      <c r="B7" s="110">
        <v>253493.7</v>
      </c>
      <c r="C7" s="110">
        <v>216718.25</v>
      </c>
      <c r="D7" s="110">
        <f>B7+C7</f>
        <v>470211.95</v>
      </c>
      <c r="E7" s="110">
        <v>161654.26</v>
      </c>
      <c r="F7" s="110">
        <f>B7+C7+E7</f>
        <v>631866.21</v>
      </c>
      <c r="G7" s="110">
        <v>203878.29</v>
      </c>
      <c r="H7" s="110">
        <v>238986.87</v>
      </c>
      <c r="I7" s="110">
        <f t="shared" si="0"/>
        <v>442865.16000000003</v>
      </c>
      <c r="J7" s="110">
        <v>193084.63</v>
      </c>
      <c r="K7" s="110">
        <f>G7+H7+J7</f>
        <v>635949.79</v>
      </c>
    </row>
    <row r="8" spans="1:11" s="160" customFormat="1" ht="15.75" x14ac:dyDescent="0.25">
      <c r="A8" s="131" t="s">
        <v>88</v>
      </c>
      <c r="B8" s="110">
        <v>13423.57</v>
      </c>
      <c r="C8" s="110">
        <v>275018.27</v>
      </c>
      <c r="D8" s="110">
        <f t="shared" ref="D8:D9" si="1">B8+C8</f>
        <v>288441.84000000003</v>
      </c>
      <c r="E8" s="110">
        <v>938677.05</v>
      </c>
      <c r="F8" s="110">
        <f t="shared" ref="F8:F11" si="2">B8+C8+E8</f>
        <v>1227118.8900000001</v>
      </c>
      <c r="G8" s="110">
        <v>142933.89000000001</v>
      </c>
      <c r="H8" s="110">
        <v>146058.10999999999</v>
      </c>
      <c r="I8" s="110">
        <f t="shared" si="0"/>
        <v>288992</v>
      </c>
      <c r="J8" s="110">
        <v>543108.76</v>
      </c>
      <c r="K8" s="110">
        <f t="shared" ref="K8:K11" si="3">G8+H8+J8</f>
        <v>832100.76</v>
      </c>
    </row>
    <row r="9" spans="1:11" ht="15.75" x14ac:dyDescent="0.25">
      <c r="A9" s="131" t="s">
        <v>65</v>
      </c>
      <c r="B9" s="110">
        <v>330236.89</v>
      </c>
      <c r="C9" s="110">
        <v>79905.119999999995</v>
      </c>
      <c r="D9" s="110">
        <f t="shared" si="1"/>
        <v>410142.01</v>
      </c>
      <c r="E9" s="110">
        <v>0</v>
      </c>
      <c r="F9" s="110">
        <f t="shared" si="2"/>
        <v>410142.01</v>
      </c>
      <c r="G9" s="110">
        <v>0</v>
      </c>
      <c r="H9" s="110">
        <v>0</v>
      </c>
      <c r="I9" s="110">
        <f t="shared" si="0"/>
        <v>0</v>
      </c>
      <c r="J9" s="110">
        <v>0</v>
      </c>
      <c r="K9" s="110">
        <f t="shared" si="3"/>
        <v>0</v>
      </c>
    </row>
    <row r="10" spans="1:11" ht="15.75" x14ac:dyDescent="0.25">
      <c r="A10" s="131" t="s">
        <v>66</v>
      </c>
      <c r="B10" s="111">
        <v>84521.06</v>
      </c>
      <c r="C10" s="111">
        <v>113334.9</v>
      </c>
      <c r="D10" s="111">
        <f>B10+C10</f>
        <v>197855.96</v>
      </c>
      <c r="E10" s="111">
        <v>92926.3</v>
      </c>
      <c r="F10" s="111">
        <f t="shared" si="2"/>
        <v>290782.26</v>
      </c>
      <c r="G10" s="111">
        <v>100151.45</v>
      </c>
      <c r="H10" s="111">
        <v>99229.83</v>
      </c>
      <c r="I10" s="111">
        <f t="shared" si="0"/>
        <v>199381.28</v>
      </c>
      <c r="J10" s="111">
        <v>67285.09</v>
      </c>
      <c r="K10" s="111">
        <f t="shared" si="3"/>
        <v>266666.37</v>
      </c>
    </row>
    <row r="11" spans="1:11" ht="15.75" x14ac:dyDescent="0.25">
      <c r="A11" s="153" t="s">
        <v>67</v>
      </c>
      <c r="B11" s="154">
        <f>SUM(B5:B10)</f>
        <v>10158861.940000001</v>
      </c>
      <c r="C11" s="154">
        <f>SUM(C5:C10)</f>
        <v>8092003.46</v>
      </c>
      <c r="D11" s="154">
        <f>SUM(D5:D10)</f>
        <v>18250865.400000002</v>
      </c>
      <c r="E11" s="154">
        <f>SUM(E5:E10)</f>
        <v>6518087.5199999996</v>
      </c>
      <c r="F11" s="154">
        <f t="shared" si="2"/>
        <v>24768952.920000002</v>
      </c>
      <c r="G11" s="154">
        <f>SUM(G5:G10)</f>
        <v>9523787.8439999986</v>
      </c>
      <c r="H11" s="154">
        <f t="shared" ref="H11:I11" si="4">SUM(H5:H10)</f>
        <v>7253830.0200000005</v>
      </c>
      <c r="I11" s="154">
        <f t="shared" si="4"/>
        <v>16777617.864</v>
      </c>
      <c r="J11" s="154">
        <f>SUM(J5:J10)</f>
        <v>5958805.9499999993</v>
      </c>
      <c r="K11" s="154">
        <f t="shared" si="3"/>
        <v>22736423.813999999</v>
      </c>
    </row>
    <row r="12" spans="1:11" ht="20.25" customHeight="1" x14ac:dyDescent="0.25">
      <c r="A12" s="381" t="s">
        <v>68</v>
      </c>
      <c r="D12" s="137"/>
      <c r="F12" s="137"/>
      <c r="I12" s="137"/>
      <c r="K12" s="273"/>
    </row>
    <row r="13" spans="1:11" ht="15.75" x14ac:dyDescent="0.25">
      <c r="A13" s="152" t="s">
        <v>69</v>
      </c>
      <c r="B13" s="112">
        <v>1918.39</v>
      </c>
      <c r="C13" s="112">
        <v>1653.11</v>
      </c>
      <c r="D13" s="112">
        <v>1785.8</v>
      </c>
      <c r="E13" s="112">
        <v>1437.5</v>
      </c>
      <c r="F13" s="112">
        <v>1669.67</v>
      </c>
      <c r="G13" s="112">
        <v>1978.6733333333</v>
      </c>
      <c r="H13" s="112">
        <v>1894.16</v>
      </c>
      <c r="I13" s="112">
        <f>AVERAGE(G13:H13)</f>
        <v>1936.4166666666501</v>
      </c>
      <c r="J13" s="112">
        <v>1705.52</v>
      </c>
      <c r="K13" s="112">
        <f>AVERAGE(G13:H13,J13)</f>
        <v>1859.4511111110999</v>
      </c>
    </row>
    <row r="14" spans="1:11" ht="15.75" x14ac:dyDescent="0.25">
      <c r="A14" s="131" t="s">
        <v>70</v>
      </c>
      <c r="B14" s="113">
        <v>522.97</v>
      </c>
      <c r="C14" s="113">
        <v>506.65</v>
      </c>
      <c r="D14" s="113">
        <v>514.79999999999995</v>
      </c>
      <c r="E14" s="113">
        <v>480.5</v>
      </c>
      <c r="F14" s="113">
        <v>503.38</v>
      </c>
      <c r="G14" s="113">
        <v>94.01</v>
      </c>
      <c r="H14" s="113">
        <v>89.81</v>
      </c>
      <c r="I14" s="113">
        <f t="shared" ref="I14:I19" si="5">AVERAGE(G14:H14)</f>
        <v>91.91</v>
      </c>
      <c r="J14" s="113">
        <v>90.01</v>
      </c>
      <c r="K14" s="113">
        <f t="shared" ref="K14:K19" si="6">AVERAGE(G14:H14,J14)</f>
        <v>91.276666666666657</v>
      </c>
    </row>
    <row r="15" spans="1:11" ht="15.75" x14ac:dyDescent="0.25">
      <c r="A15" s="131" t="s">
        <v>82</v>
      </c>
      <c r="B15" s="113">
        <v>2761.8</v>
      </c>
      <c r="C15" s="113">
        <v>2780.36</v>
      </c>
      <c r="D15" s="113">
        <v>2771.1</v>
      </c>
      <c r="E15" s="113">
        <v>2659.02</v>
      </c>
      <c r="F15" s="113">
        <v>2733.72</v>
      </c>
      <c r="G15" s="113">
        <v>2151.39</v>
      </c>
      <c r="H15" s="113">
        <v>2183.6799999999998</v>
      </c>
      <c r="I15" s="113">
        <f t="shared" si="5"/>
        <v>2167.5349999999999</v>
      </c>
      <c r="J15" s="113">
        <v>2017.96</v>
      </c>
      <c r="K15" s="113">
        <f t="shared" si="6"/>
        <v>2117.6766666666667</v>
      </c>
    </row>
    <row r="16" spans="1:11" ht="15.75" x14ac:dyDescent="0.25">
      <c r="A16" s="131" t="s">
        <v>71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f t="shared" si="5"/>
        <v>0</v>
      </c>
      <c r="J16" s="113">
        <v>0</v>
      </c>
      <c r="K16" s="113">
        <f t="shared" si="6"/>
        <v>0</v>
      </c>
    </row>
    <row r="17" spans="1:11" ht="15.75" x14ac:dyDescent="0.25">
      <c r="A17" s="131" t="s">
        <v>72</v>
      </c>
      <c r="B17" s="114">
        <v>483.75</v>
      </c>
      <c r="C17" s="114">
        <v>560.09</v>
      </c>
      <c r="D17" s="114">
        <v>521.9</v>
      </c>
      <c r="E17" s="114">
        <v>505.65</v>
      </c>
      <c r="F17" s="114">
        <v>516.5</v>
      </c>
      <c r="G17" s="114">
        <v>1521.3</v>
      </c>
      <c r="H17" s="114">
        <v>1190.97</v>
      </c>
      <c r="I17" s="114">
        <f t="shared" si="5"/>
        <v>1356.135</v>
      </c>
      <c r="J17" s="114">
        <v>1160.93</v>
      </c>
      <c r="K17" s="114">
        <f t="shared" si="6"/>
        <v>1291.0666666666666</v>
      </c>
    </row>
    <row r="18" spans="1:11" s="160" customFormat="1" ht="15.75" x14ac:dyDescent="0.25">
      <c r="A18" s="131" t="s">
        <v>66</v>
      </c>
      <c r="B18" s="114">
        <v>56.91</v>
      </c>
      <c r="C18" s="114">
        <v>36.68</v>
      </c>
      <c r="D18" s="114">
        <v>27.8</v>
      </c>
      <c r="E18" s="114">
        <v>29.35</v>
      </c>
      <c r="F18" s="114">
        <v>28.33</v>
      </c>
      <c r="G18" s="114">
        <v>21.48</v>
      </c>
      <c r="H18" s="114">
        <v>30.6</v>
      </c>
      <c r="I18" s="114">
        <f t="shared" si="5"/>
        <v>26.04</v>
      </c>
      <c r="J18" s="114">
        <v>12.78</v>
      </c>
      <c r="K18" s="114">
        <f t="shared" si="6"/>
        <v>21.62</v>
      </c>
    </row>
    <row r="19" spans="1:11" s="160" customFormat="1" ht="15.75" x14ac:dyDescent="0.25">
      <c r="A19" s="131" t="s">
        <v>95</v>
      </c>
      <c r="B19" s="114">
        <v>87.6</v>
      </c>
      <c r="C19" s="114">
        <v>82.07</v>
      </c>
      <c r="D19" s="114">
        <v>84.83</v>
      </c>
      <c r="E19" s="114">
        <v>44.11</v>
      </c>
      <c r="F19" s="114">
        <v>71.260000000000005</v>
      </c>
      <c r="G19" s="114">
        <v>60.84</v>
      </c>
      <c r="H19" s="114">
        <v>74.16</v>
      </c>
      <c r="I19" s="114">
        <f t="shared" si="5"/>
        <v>67.5</v>
      </c>
      <c r="J19" s="114">
        <v>131.47999999999999</v>
      </c>
      <c r="K19" s="114">
        <f t="shared" si="6"/>
        <v>88.826666666666668</v>
      </c>
    </row>
    <row r="20" spans="1:11" ht="15.75" x14ac:dyDescent="0.25">
      <c r="A20" s="153" t="s">
        <v>67</v>
      </c>
      <c r="B20" s="155">
        <f>SUM(B13:B19)</f>
        <v>5831.42</v>
      </c>
      <c r="C20" s="155">
        <f>SUM(C13:C19)</f>
        <v>5618.96</v>
      </c>
      <c r="D20" s="155">
        <f>SUM(D13:D19)</f>
        <v>5706.23</v>
      </c>
      <c r="E20" s="155">
        <v>5156.1400000000003</v>
      </c>
      <c r="F20" s="155">
        <f>SUM(F13:F19)</f>
        <v>5522.8600000000006</v>
      </c>
      <c r="G20" s="155">
        <f>SUM(G13:G19)</f>
        <v>5827.6933333333</v>
      </c>
      <c r="H20" s="155">
        <f t="shared" ref="H20:J20" si="7">SUM(H13:H19)</f>
        <v>5463.38</v>
      </c>
      <c r="I20" s="155">
        <f t="shared" si="7"/>
        <v>5645.5366666666505</v>
      </c>
      <c r="J20" s="155">
        <f t="shared" si="7"/>
        <v>5118.6799999999994</v>
      </c>
      <c r="K20" s="155">
        <f>SUM(K13:K19)</f>
        <v>5469.9177777777668</v>
      </c>
    </row>
    <row r="21" spans="1:11" ht="89.25" x14ac:dyDescent="0.25">
      <c r="A21" s="237" t="s">
        <v>96</v>
      </c>
      <c r="B21" s="115"/>
    </row>
    <row r="22" spans="1:11" x14ac:dyDescent="0.25">
      <c r="A22" s="236"/>
      <c r="D22" s="7"/>
    </row>
    <row r="23" spans="1:11" x14ac:dyDescent="0.25">
      <c r="A23" s="236"/>
    </row>
    <row r="24" spans="1:11" x14ac:dyDescent="0.25">
      <c r="A24" s="236"/>
    </row>
    <row r="25" spans="1:11" x14ac:dyDescent="0.25">
      <c r="A25" s="236"/>
    </row>
    <row r="26" spans="1:11" x14ac:dyDescent="0.25">
      <c r="A26" s="236"/>
    </row>
    <row r="27" spans="1:11" x14ac:dyDescent="0.25">
      <c r="A27" s="236"/>
    </row>
    <row r="28" spans="1:11" x14ac:dyDescent="0.25">
      <c r="A28" s="236"/>
    </row>
    <row r="29" spans="1:11" x14ac:dyDescent="0.25">
      <c r="A29" s="236"/>
    </row>
    <row r="30" spans="1:11" x14ac:dyDescent="0.25">
      <c r="A30" s="236"/>
    </row>
    <row r="31" spans="1:11" x14ac:dyDescent="0.25">
      <c r="A31" s="236"/>
    </row>
  </sheetData>
  <mergeCells count="4">
    <mergeCell ref="G2:K2"/>
    <mergeCell ref="A1:K1"/>
    <mergeCell ref="A2:A3"/>
    <mergeCell ref="B2:F2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36" sqref="L36"/>
    </sheetView>
  </sheetViews>
  <sheetFormatPr defaultRowHeight="15" x14ac:dyDescent="0.25"/>
  <cols>
    <col min="1" max="1" width="54.85546875" customWidth="1"/>
    <col min="2" max="11" width="10.7109375" style="160" customWidth="1"/>
    <col min="211" max="211" width="18.42578125" customWidth="1"/>
    <col min="212" max="225" width="10.7109375" customWidth="1"/>
    <col min="226" max="226" width="12.85546875" customWidth="1"/>
    <col min="227" max="227" width="12.140625" customWidth="1"/>
    <col min="228" max="228" width="12.85546875" customWidth="1"/>
    <col min="229" max="229" width="12.140625" customWidth="1"/>
    <col min="467" max="467" width="18.42578125" customWidth="1"/>
    <col min="468" max="481" width="10.7109375" customWidth="1"/>
    <col min="482" max="482" width="12.85546875" customWidth="1"/>
    <col min="483" max="483" width="12.140625" customWidth="1"/>
    <col min="484" max="484" width="12.85546875" customWidth="1"/>
    <col min="485" max="485" width="12.140625" customWidth="1"/>
    <col min="723" max="723" width="18.42578125" customWidth="1"/>
    <col min="724" max="737" width="10.7109375" customWidth="1"/>
    <col min="738" max="738" width="12.85546875" customWidth="1"/>
    <col min="739" max="739" width="12.140625" customWidth="1"/>
    <col min="740" max="740" width="12.85546875" customWidth="1"/>
    <col min="741" max="741" width="12.140625" customWidth="1"/>
    <col min="979" max="979" width="18.42578125" customWidth="1"/>
    <col min="980" max="993" width="10.7109375" customWidth="1"/>
    <col min="994" max="994" width="12.85546875" customWidth="1"/>
    <col min="995" max="995" width="12.140625" customWidth="1"/>
    <col min="996" max="996" width="12.85546875" customWidth="1"/>
    <col min="997" max="997" width="12.140625" customWidth="1"/>
    <col min="1235" max="1235" width="18.42578125" customWidth="1"/>
    <col min="1236" max="1249" width="10.7109375" customWidth="1"/>
    <col min="1250" max="1250" width="12.85546875" customWidth="1"/>
    <col min="1251" max="1251" width="12.140625" customWidth="1"/>
    <col min="1252" max="1252" width="12.85546875" customWidth="1"/>
    <col min="1253" max="1253" width="12.140625" customWidth="1"/>
    <col min="1491" max="1491" width="18.42578125" customWidth="1"/>
    <col min="1492" max="1505" width="10.7109375" customWidth="1"/>
    <col min="1506" max="1506" width="12.85546875" customWidth="1"/>
    <col min="1507" max="1507" width="12.140625" customWidth="1"/>
    <col min="1508" max="1508" width="12.85546875" customWidth="1"/>
    <col min="1509" max="1509" width="12.140625" customWidth="1"/>
    <col min="1747" max="1747" width="18.42578125" customWidth="1"/>
    <col min="1748" max="1761" width="10.7109375" customWidth="1"/>
    <col min="1762" max="1762" width="12.85546875" customWidth="1"/>
    <col min="1763" max="1763" width="12.140625" customWidth="1"/>
    <col min="1764" max="1764" width="12.85546875" customWidth="1"/>
    <col min="1765" max="1765" width="12.140625" customWidth="1"/>
    <col min="2003" max="2003" width="18.42578125" customWidth="1"/>
    <col min="2004" max="2017" width="10.7109375" customWidth="1"/>
    <col min="2018" max="2018" width="12.85546875" customWidth="1"/>
    <col min="2019" max="2019" width="12.140625" customWidth="1"/>
    <col min="2020" max="2020" width="12.85546875" customWidth="1"/>
    <col min="2021" max="2021" width="12.140625" customWidth="1"/>
    <col min="2259" max="2259" width="18.42578125" customWidth="1"/>
    <col min="2260" max="2273" width="10.7109375" customWidth="1"/>
    <col min="2274" max="2274" width="12.85546875" customWidth="1"/>
    <col min="2275" max="2275" width="12.140625" customWidth="1"/>
    <col min="2276" max="2276" width="12.85546875" customWidth="1"/>
    <col min="2277" max="2277" width="12.140625" customWidth="1"/>
    <col min="2515" max="2515" width="18.42578125" customWidth="1"/>
    <col min="2516" max="2529" width="10.7109375" customWidth="1"/>
    <col min="2530" max="2530" width="12.85546875" customWidth="1"/>
    <col min="2531" max="2531" width="12.140625" customWidth="1"/>
    <col min="2532" max="2532" width="12.85546875" customWidth="1"/>
    <col min="2533" max="2533" width="12.140625" customWidth="1"/>
    <col min="2771" max="2771" width="18.42578125" customWidth="1"/>
    <col min="2772" max="2785" width="10.7109375" customWidth="1"/>
    <col min="2786" max="2786" width="12.85546875" customWidth="1"/>
    <col min="2787" max="2787" width="12.140625" customWidth="1"/>
    <col min="2788" max="2788" width="12.85546875" customWidth="1"/>
    <col min="2789" max="2789" width="12.140625" customWidth="1"/>
    <col min="3027" max="3027" width="18.42578125" customWidth="1"/>
    <col min="3028" max="3041" width="10.7109375" customWidth="1"/>
    <col min="3042" max="3042" width="12.85546875" customWidth="1"/>
    <col min="3043" max="3043" width="12.140625" customWidth="1"/>
    <col min="3044" max="3044" width="12.85546875" customWidth="1"/>
    <col min="3045" max="3045" width="12.140625" customWidth="1"/>
    <col min="3283" max="3283" width="18.42578125" customWidth="1"/>
    <col min="3284" max="3297" width="10.7109375" customWidth="1"/>
    <col min="3298" max="3298" width="12.85546875" customWidth="1"/>
    <col min="3299" max="3299" width="12.140625" customWidth="1"/>
    <col min="3300" max="3300" width="12.85546875" customWidth="1"/>
    <col min="3301" max="3301" width="12.140625" customWidth="1"/>
    <col min="3539" max="3539" width="18.42578125" customWidth="1"/>
    <col min="3540" max="3553" width="10.7109375" customWidth="1"/>
    <col min="3554" max="3554" width="12.85546875" customWidth="1"/>
    <col min="3555" max="3555" width="12.140625" customWidth="1"/>
    <col min="3556" max="3556" width="12.85546875" customWidth="1"/>
    <col min="3557" max="3557" width="12.140625" customWidth="1"/>
    <col min="3795" max="3795" width="18.42578125" customWidth="1"/>
    <col min="3796" max="3809" width="10.7109375" customWidth="1"/>
    <col min="3810" max="3810" width="12.85546875" customWidth="1"/>
    <col min="3811" max="3811" width="12.140625" customWidth="1"/>
    <col min="3812" max="3812" width="12.85546875" customWidth="1"/>
    <col min="3813" max="3813" width="12.140625" customWidth="1"/>
    <col min="4051" max="4051" width="18.42578125" customWidth="1"/>
    <col min="4052" max="4065" width="10.7109375" customWidth="1"/>
    <col min="4066" max="4066" width="12.85546875" customWidth="1"/>
    <col min="4067" max="4067" width="12.140625" customWidth="1"/>
    <col min="4068" max="4068" width="12.85546875" customWidth="1"/>
    <col min="4069" max="4069" width="12.140625" customWidth="1"/>
    <col min="4307" max="4307" width="18.42578125" customWidth="1"/>
    <col min="4308" max="4321" width="10.7109375" customWidth="1"/>
    <col min="4322" max="4322" width="12.85546875" customWidth="1"/>
    <col min="4323" max="4323" width="12.140625" customWidth="1"/>
    <col min="4324" max="4324" width="12.85546875" customWidth="1"/>
    <col min="4325" max="4325" width="12.140625" customWidth="1"/>
    <col min="4563" max="4563" width="18.42578125" customWidth="1"/>
    <col min="4564" max="4577" width="10.7109375" customWidth="1"/>
    <col min="4578" max="4578" width="12.85546875" customWidth="1"/>
    <col min="4579" max="4579" width="12.140625" customWidth="1"/>
    <col min="4580" max="4580" width="12.85546875" customWidth="1"/>
    <col min="4581" max="4581" width="12.140625" customWidth="1"/>
    <col min="4819" max="4819" width="18.42578125" customWidth="1"/>
    <col min="4820" max="4833" width="10.7109375" customWidth="1"/>
    <col min="4834" max="4834" width="12.85546875" customWidth="1"/>
    <col min="4835" max="4835" width="12.140625" customWidth="1"/>
    <col min="4836" max="4836" width="12.85546875" customWidth="1"/>
    <col min="4837" max="4837" width="12.140625" customWidth="1"/>
    <col min="5075" max="5075" width="18.42578125" customWidth="1"/>
    <col min="5076" max="5089" width="10.7109375" customWidth="1"/>
    <col min="5090" max="5090" width="12.85546875" customWidth="1"/>
    <col min="5091" max="5091" width="12.140625" customWidth="1"/>
    <col min="5092" max="5092" width="12.85546875" customWidth="1"/>
    <col min="5093" max="5093" width="12.140625" customWidth="1"/>
    <col min="5331" max="5331" width="18.42578125" customWidth="1"/>
    <col min="5332" max="5345" width="10.7109375" customWidth="1"/>
    <col min="5346" max="5346" width="12.85546875" customWidth="1"/>
    <col min="5347" max="5347" width="12.140625" customWidth="1"/>
    <col min="5348" max="5348" width="12.85546875" customWidth="1"/>
    <col min="5349" max="5349" width="12.140625" customWidth="1"/>
    <col min="5587" max="5587" width="18.42578125" customWidth="1"/>
    <col min="5588" max="5601" width="10.7109375" customWidth="1"/>
    <col min="5602" max="5602" width="12.85546875" customWidth="1"/>
    <col min="5603" max="5603" width="12.140625" customWidth="1"/>
    <col min="5604" max="5604" width="12.85546875" customWidth="1"/>
    <col min="5605" max="5605" width="12.140625" customWidth="1"/>
    <col min="5843" max="5843" width="18.42578125" customWidth="1"/>
    <col min="5844" max="5857" width="10.7109375" customWidth="1"/>
    <col min="5858" max="5858" width="12.85546875" customWidth="1"/>
    <col min="5859" max="5859" width="12.140625" customWidth="1"/>
    <col min="5860" max="5860" width="12.85546875" customWidth="1"/>
    <col min="5861" max="5861" width="12.140625" customWidth="1"/>
    <col min="6099" max="6099" width="18.42578125" customWidth="1"/>
    <col min="6100" max="6113" width="10.7109375" customWidth="1"/>
    <col min="6114" max="6114" width="12.85546875" customWidth="1"/>
    <col min="6115" max="6115" width="12.140625" customWidth="1"/>
    <col min="6116" max="6116" width="12.85546875" customWidth="1"/>
    <col min="6117" max="6117" width="12.140625" customWidth="1"/>
    <col min="6355" max="6355" width="18.42578125" customWidth="1"/>
    <col min="6356" max="6369" width="10.7109375" customWidth="1"/>
    <col min="6370" max="6370" width="12.85546875" customWidth="1"/>
    <col min="6371" max="6371" width="12.140625" customWidth="1"/>
    <col min="6372" max="6372" width="12.85546875" customWidth="1"/>
    <col min="6373" max="6373" width="12.140625" customWidth="1"/>
    <col min="6611" max="6611" width="18.42578125" customWidth="1"/>
    <col min="6612" max="6625" width="10.7109375" customWidth="1"/>
    <col min="6626" max="6626" width="12.85546875" customWidth="1"/>
    <col min="6627" max="6627" width="12.140625" customWidth="1"/>
    <col min="6628" max="6628" width="12.85546875" customWidth="1"/>
    <col min="6629" max="6629" width="12.140625" customWidth="1"/>
    <col min="6867" max="6867" width="18.42578125" customWidth="1"/>
    <col min="6868" max="6881" width="10.7109375" customWidth="1"/>
    <col min="6882" max="6882" width="12.85546875" customWidth="1"/>
    <col min="6883" max="6883" width="12.140625" customWidth="1"/>
    <col min="6884" max="6884" width="12.85546875" customWidth="1"/>
    <col min="6885" max="6885" width="12.140625" customWidth="1"/>
    <col min="7123" max="7123" width="18.42578125" customWidth="1"/>
    <col min="7124" max="7137" width="10.7109375" customWidth="1"/>
    <col min="7138" max="7138" width="12.85546875" customWidth="1"/>
    <col min="7139" max="7139" width="12.140625" customWidth="1"/>
    <col min="7140" max="7140" width="12.85546875" customWidth="1"/>
    <col min="7141" max="7141" width="12.140625" customWidth="1"/>
    <col min="7379" max="7379" width="18.42578125" customWidth="1"/>
    <col min="7380" max="7393" width="10.7109375" customWidth="1"/>
    <col min="7394" max="7394" width="12.85546875" customWidth="1"/>
    <col min="7395" max="7395" width="12.140625" customWidth="1"/>
    <col min="7396" max="7396" width="12.85546875" customWidth="1"/>
    <col min="7397" max="7397" width="12.140625" customWidth="1"/>
    <col min="7635" max="7635" width="18.42578125" customWidth="1"/>
    <col min="7636" max="7649" width="10.7109375" customWidth="1"/>
    <col min="7650" max="7650" width="12.85546875" customWidth="1"/>
    <col min="7651" max="7651" width="12.140625" customWidth="1"/>
    <col min="7652" max="7652" width="12.85546875" customWidth="1"/>
    <col min="7653" max="7653" width="12.140625" customWidth="1"/>
    <col min="7891" max="7891" width="18.42578125" customWidth="1"/>
    <col min="7892" max="7905" width="10.7109375" customWidth="1"/>
    <col min="7906" max="7906" width="12.85546875" customWidth="1"/>
    <col min="7907" max="7907" width="12.140625" customWidth="1"/>
    <col min="7908" max="7908" width="12.85546875" customWidth="1"/>
    <col min="7909" max="7909" width="12.140625" customWidth="1"/>
    <col min="8147" max="8147" width="18.42578125" customWidth="1"/>
    <col min="8148" max="8161" width="10.7109375" customWidth="1"/>
    <col min="8162" max="8162" width="12.85546875" customWidth="1"/>
    <col min="8163" max="8163" width="12.140625" customWidth="1"/>
    <col min="8164" max="8164" width="12.85546875" customWidth="1"/>
    <col min="8165" max="8165" width="12.140625" customWidth="1"/>
    <col min="8403" max="8403" width="18.42578125" customWidth="1"/>
    <col min="8404" max="8417" width="10.7109375" customWidth="1"/>
    <col min="8418" max="8418" width="12.85546875" customWidth="1"/>
    <col min="8419" max="8419" width="12.140625" customWidth="1"/>
    <col min="8420" max="8420" width="12.85546875" customWidth="1"/>
    <col min="8421" max="8421" width="12.140625" customWidth="1"/>
    <col min="8659" max="8659" width="18.42578125" customWidth="1"/>
    <col min="8660" max="8673" width="10.7109375" customWidth="1"/>
    <col min="8674" max="8674" width="12.85546875" customWidth="1"/>
    <col min="8675" max="8675" width="12.140625" customWidth="1"/>
    <col min="8676" max="8676" width="12.85546875" customWidth="1"/>
    <col min="8677" max="8677" width="12.140625" customWidth="1"/>
    <col min="8915" max="8915" width="18.42578125" customWidth="1"/>
    <col min="8916" max="8929" width="10.7109375" customWidth="1"/>
    <col min="8930" max="8930" width="12.85546875" customWidth="1"/>
    <col min="8931" max="8931" width="12.140625" customWidth="1"/>
    <col min="8932" max="8932" width="12.85546875" customWidth="1"/>
    <col min="8933" max="8933" width="12.140625" customWidth="1"/>
    <col min="9171" max="9171" width="18.42578125" customWidth="1"/>
    <col min="9172" max="9185" width="10.7109375" customWidth="1"/>
    <col min="9186" max="9186" width="12.85546875" customWidth="1"/>
    <col min="9187" max="9187" width="12.140625" customWidth="1"/>
    <col min="9188" max="9188" width="12.85546875" customWidth="1"/>
    <col min="9189" max="9189" width="12.140625" customWidth="1"/>
    <col min="9427" max="9427" width="18.42578125" customWidth="1"/>
    <col min="9428" max="9441" width="10.7109375" customWidth="1"/>
    <col min="9442" max="9442" width="12.85546875" customWidth="1"/>
    <col min="9443" max="9443" width="12.140625" customWidth="1"/>
    <col min="9444" max="9444" width="12.85546875" customWidth="1"/>
    <col min="9445" max="9445" width="12.140625" customWidth="1"/>
    <col min="9683" max="9683" width="18.42578125" customWidth="1"/>
    <col min="9684" max="9697" width="10.7109375" customWidth="1"/>
    <col min="9698" max="9698" width="12.85546875" customWidth="1"/>
    <col min="9699" max="9699" width="12.140625" customWidth="1"/>
    <col min="9700" max="9700" width="12.85546875" customWidth="1"/>
    <col min="9701" max="9701" width="12.140625" customWidth="1"/>
    <col min="9939" max="9939" width="18.42578125" customWidth="1"/>
    <col min="9940" max="9953" width="10.7109375" customWidth="1"/>
    <col min="9954" max="9954" width="12.85546875" customWidth="1"/>
    <col min="9955" max="9955" width="12.140625" customWidth="1"/>
    <col min="9956" max="9956" width="12.85546875" customWidth="1"/>
    <col min="9957" max="9957" width="12.140625" customWidth="1"/>
    <col min="10195" max="10195" width="18.42578125" customWidth="1"/>
    <col min="10196" max="10209" width="10.7109375" customWidth="1"/>
    <col min="10210" max="10210" width="12.85546875" customWidth="1"/>
    <col min="10211" max="10211" width="12.140625" customWidth="1"/>
    <col min="10212" max="10212" width="12.85546875" customWidth="1"/>
    <col min="10213" max="10213" width="12.140625" customWidth="1"/>
    <col min="10451" max="10451" width="18.42578125" customWidth="1"/>
    <col min="10452" max="10465" width="10.7109375" customWidth="1"/>
    <col min="10466" max="10466" width="12.85546875" customWidth="1"/>
    <col min="10467" max="10467" width="12.140625" customWidth="1"/>
    <col min="10468" max="10468" width="12.85546875" customWidth="1"/>
    <col min="10469" max="10469" width="12.140625" customWidth="1"/>
    <col min="10707" max="10707" width="18.42578125" customWidth="1"/>
    <col min="10708" max="10721" width="10.7109375" customWidth="1"/>
    <col min="10722" max="10722" width="12.85546875" customWidth="1"/>
    <col min="10723" max="10723" width="12.140625" customWidth="1"/>
    <col min="10724" max="10724" width="12.85546875" customWidth="1"/>
    <col min="10725" max="10725" width="12.140625" customWidth="1"/>
    <col min="10963" max="10963" width="18.42578125" customWidth="1"/>
    <col min="10964" max="10977" width="10.7109375" customWidth="1"/>
    <col min="10978" max="10978" width="12.85546875" customWidth="1"/>
    <col min="10979" max="10979" width="12.140625" customWidth="1"/>
    <col min="10980" max="10980" width="12.85546875" customWidth="1"/>
    <col min="10981" max="10981" width="12.140625" customWidth="1"/>
    <col min="11219" max="11219" width="18.42578125" customWidth="1"/>
    <col min="11220" max="11233" width="10.7109375" customWidth="1"/>
    <col min="11234" max="11234" width="12.85546875" customWidth="1"/>
    <col min="11235" max="11235" width="12.140625" customWidth="1"/>
    <col min="11236" max="11236" width="12.85546875" customWidth="1"/>
    <col min="11237" max="11237" width="12.140625" customWidth="1"/>
    <col min="11475" max="11475" width="18.42578125" customWidth="1"/>
    <col min="11476" max="11489" width="10.7109375" customWidth="1"/>
    <col min="11490" max="11490" width="12.85546875" customWidth="1"/>
    <col min="11491" max="11491" width="12.140625" customWidth="1"/>
    <col min="11492" max="11492" width="12.85546875" customWidth="1"/>
    <col min="11493" max="11493" width="12.140625" customWidth="1"/>
    <col min="11731" max="11731" width="18.42578125" customWidth="1"/>
    <col min="11732" max="11745" width="10.7109375" customWidth="1"/>
    <col min="11746" max="11746" width="12.85546875" customWidth="1"/>
    <col min="11747" max="11747" width="12.140625" customWidth="1"/>
    <col min="11748" max="11748" width="12.85546875" customWidth="1"/>
    <col min="11749" max="11749" width="12.140625" customWidth="1"/>
    <col min="11987" max="11987" width="18.42578125" customWidth="1"/>
    <col min="11988" max="12001" width="10.7109375" customWidth="1"/>
    <col min="12002" max="12002" width="12.85546875" customWidth="1"/>
    <col min="12003" max="12003" width="12.140625" customWidth="1"/>
    <col min="12004" max="12004" width="12.85546875" customWidth="1"/>
    <col min="12005" max="12005" width="12.140625" customWidth="1"/>
    <col min="12243" max="12243" width="18.42578125" customWidth="1"/>
    <col min="12244" max="12257" width="10.7109375" customWidth="1"/>
    <col min="12258" max="12258" width="12.85546875" customWidth="1"/>
    <col min="12259" max="12259" width="12.140625" customWidth="1"/>
    <col min="12260" max="12260" width="12.85546875" customWidth="1"/>
    <col min="12261" max="12261" width="12.140625" customWidth="1"/>
    <col min="12499" max="12499" width="18.42578125" customWidth="1"/>
    <col min="12500" max="12513" width="10.7109375" customWidth="1"/>
    <col min="12514" max="12514" width="12.85546875" customWidth="1"/>
    <col min="12515" max="12515" width="12.140625" customWidth="1"/>
    <col min="12516" max="12516" width="12.85546875" customWidth="1"/>
    <col min="12517" max="12517" width="12.140625" customWidth="1"/>
    <col min="12755" max="12755" width="18.42578125" customWidth="1"/>
    <col min="12756" max="12769" width="10.7109375" customWidth="1"/>
    <col min="12770" max="12770" width="12.85546875" customWidth="1"/>
    <col min="12771" max="12771" width="12.140625" customWidth="1"/>
    <col min="12772" max="12772" width="12.85546875" customWidth="1"/>
    <col min="12773" max="12773" width="12.140625" customWidth="1"/>
    <col min="13011" max="13011" width="18.42578125" customWidth="1"/>
    <col min="13012" max="13025" width="10.7109375" customWidth="1"/>
    <col min="13026" max="13026" width="12.85546875" customWidth="1"/>
    <col min="13027" max="13027" width="12.140625" customWidth="1"/>
    <col min="13028" max="13028" width="12.85546875" customWidth="1"/>
    <col min="13029" max="13029" width="12.140625" customWidth="1"/>
    <col min="13267" max="13267" width="18.42578125" customWidth="1"/>
    <col min="13268" max="13281" width="10.7109375" customWidth="1"/>
    <col min="13282" max="13282" width="12.85546875" customWidth="1"/>
    <col min="13283" max="13283" width="12.140625" customWidth="1"/>
    <col min="13284" max="13284" width="12.85546875" customWidth="1"/>
    <col min="13285" max="13285" width="12.140625" customWidth="1"/>
    <col min="13523" max="13523" width="18.42578125" customWidth="1"/>
    <col min="13524" max="13537" width="10.7109375" customWidth="1"/>
    <col min="13538" max="13538" width="12.85546875" customWidth="1"/>
    <col min="13539" max="13539" width="12.140625" customWidth="1"/>
    <col min="13540" max="13540" width="12.85546875" customWidth="1"/>
    <col min="13541" max="13541" width="12.140625" customWidth="1"/>
    <col min="13779" max="13779" width="18.42578125" customWidth="1"/>
    <col min="13780" max="13793" width="10.7109375" customWidth="1"/>
    <col min="13794" max="13794" width="12.85546875" customWidth="1"/>
    <col min="13795" max="13795" width="12.140625" customWidth="1"/>
    <col min="13796" max="13796" width="12.85546875" customWidth="1"/>
    <col min="13797" max="13797" width="12.140625" customWidth="1"/>
    <col min="14035" max="14035" width="18.42578125" customWidth="1"/>
    <col min="14036" max="14049" width="10.7109375" customWidth="1"/>
    <col min="14050" max="14050" width="12.85546875" customWidth="1"/>
    <col min="14051" max="14051" width="12.140625" customWidth="1"/>
    <col min="14052" max="14052" width="12.85546875" customWidth="1"/>
    <col min="14053" max="14053" width="12.140625" customWidth="1"/>
    <col min="14291" max="14291" width="18.42578125" customWidth="1"/>
    <col min="14292" max="14305" width="10.7109375" customWidth="1"/>
    <col min="14306" max="14306" width="12.85546875" customWidth="1"/>
    <col min="14307" max="14307" width="12.140625" customWidth="1"/>
    <col min="14308" max="14308" width="12.85546875" customWidth="1"/>
    <col min="14309" max="14309" width="12.140625" customWidth="1"/>
    <col min="14547" max="14547" width="18.42578125" customWidth="1"/>
    <col min="14548" max="14561" width="10.7109375" customWidth="1"/>
    <col min="14562" max="14562" width="12.85546875" customWidth="1"/>
    <col min="14563" max="14563" width="12.140625" customWidth="1"/>
    <col min="14564" max="14564" width="12.85546875" customWidth="1"/>
    <col min="14565" max="14565" width="12.140625" customWidth="1"/>
    <col min="14803" max="14803" width="18.42578125" customWidth="1"/>
    <col min="14804" max="14817" width="10.7109375" customWidth="1"/>
    <col min="14818" max="14818" width="12.85546875" customWidth="1"/>
    <col min="14819" max="14819" width="12.140625" customWidth="1"/>
    <col min="14820" max="14820" width="12.85546875" customWidth="1"/>
    <col min="14821" max="14821" width="12.140625" customWidth="1"/>
    <col min="15059" max="15059" width="18.42578125" customWidth="1"/>
    <col min="15060" max="15073" width="10.7109375" customWidth="1"/>
    <col min="15074" max="15074" width="12.85546875" customWidth="1"/>
    <col min="15075" max="15075" width="12.140625" customWidth="1"/>
    <col min="15076" max="15076" width="12.85546875" customWidth="1"/>
    <col min="15077" max="15077" width="12.140625" customWidth="1"/>
    <col min="15315" max="15315" width="18.42578125" customWidth="1"/>
    <col min="15316" max="15329" width="10.7109375" customWidth="1"/>
    <col min="15330" max="15330" width="12.85546875" customWidth="1"/>
    <col min="15331" max="15331" width="12.140625" customWidth="1"/>
    <col min="15332" max="15332" width="12.85546875" customWidth="1"/>
    <col min="15333" max="15333" width="12.140625" customWidth="1"/>
    <col min="15571" max="15571" width="18.42578125" customWidth="1"/>
    <col min="15572" max="15585" width="10.7109375" customWidth="1"/>
    <col min="15586" max="15586" width="12.85546875" customWidth="1"/>
    <col min="15587" max="15587" width="12.140625" customWidth="1"/>
    <col min="15588" max="15588" width="12.85546875" customWidth="1"/>
    <col min="15589" max="15589" width="12.140625" customWidth="1"/>
    <col min="15827" max="15827" width="18.42578125" customWidth="1"/>
    <col min="15828" max="15841" width="10.7109375" customWidth="1"/>
    <col min="15842" max="15842" width="12.85546875" customWidth="1"/>
    <col min="15843" max="15843" width="12.140625" customWidth="1"/>
    <col min="15844" max="15844" width="12.85546875" customWidth="1"/>
    <col min="15845" max="15845" width="12.140625" customWidth="1"/>
    <col min="16083" max="16083" width="18.42578125" customWidth="1"/>
    <col min="16084" max="16097" width="10.7109375" customWidth="1"/>
    <col min="16098" max="16098" width="12.85546875" customWidth="1"/>
    <col min="16099" max="16099" width="12.140625" customWidth="1"/>
    <col min="16100" max="16100" width="12.85546875" customWidth="1"/>
    <col min="16101" max="16101" width="12.140625" customWidth="1"/>
  </cols>
  <sheetData>
    <row r="1" spans="1:11" ht="18.75" customHeight="1" x14ac:dyDescent="0.25">
      <c r="A1" s="425" t="s">
        <v>73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8.75" customHeight="1" x14ac:dyDescent="0.25">
      <c r="A2" s="432"/>
      <c r="B2" s="430">
        <v>2022</v>
      </c>
      <c r="C2" s="431"/>
      <c r="D2" s="431"/>
      <c r="E2" s="431"/>
      <c r="F2" s="431"/>
      <c r="G2" s="426">
        <v>2023</v>
      </c>
      <c r="H2" s="427"/>
      <c r="I2" s="427"/>
      <c r="J2" s="427"/>
      <c r="K2" s="427"/>
    </row>
    <row r="3" spans="1:11" ht="18.75" customHeight="1" x14ac:dyDescent="0.25">
      <c r="A3" s="433"/>
      <c r="B3" s="151" t="s">
        <v>4</v>
      </c>
      <c r="C3" s="151" t="s">
        <v>8</v>
      </c>
      <c r="D3" s="151" t="s">
        <v>9</v>
      </c>
      <c r="E3" s="151" t="s">
        <v>13</v>
      </c>
      <c r="F3" s="151" t="s">
        <v>14</v>
      </c>
      <c r="G3" s="298" t="s">
        <v>4</v>
      </c>
      <c r="H3" s="298" t="s">
        <v>8</v>
      </c>
      <c r="I3" s="296" t="s">
        <v>9</v>
      </c>
      <c r="J3" s="151" t="s">
        <v>13</v>
      </c>
      <c r="K3" s="151" t="s">
        <v>14</v>
      </c>
    </row>
    <row r="4" spans="1:11" ht="15.75" x14ac:dyDescent="0.25">
      <c r="A4" s="383" t="s">
        <v>74</v>
      </c>
      <c r="D4" s="138"/>
      <c r="F4" s="138"/>
      <c r="G4" s="138"/>
      <c r="H4" s="138"/>
      <c r="I4" s="138"/>
      <c r="K4" s="138"/>
    </row>
    <row r="5" spans="1:11" ht="15.75" x14ac:dyDescent="0.25">
      <c r="A5" s="147" t="s">
        <v>63</v>
      </c>
      <c r="B5" s="190">
        <v>1077864.6000000001</v>
      </c>
      <c r="C5" s="139">
        <v>930535.75</v>
      </c>
      <c r="D5" s="139">
        <f>B5+C5</f>
        <v>2008400.35</v>
      </c>
      <c r="E5" s="139">
        <v>1395057.38</v>
      </c>
      <c r="F5" s="139">
        <v>3403457.72</v>
      </c>
      <c r="G5" s="139">
        <v>865960.42800000007</v>
      </c>
      <c r="H5" s="139">
        <v>759497.78</v>
      </c>
      <c r="I5" s="139">
        <f>SUM(G5:H5)</f>
        <v>1625458.2080000001</v>
      </c>
      <c r="J5" s="139">
        <v>1143024.2</v>
      </c>
      <c r="K5" s="139">
        <f>I5+J5</f>
        <v>2768482.4079999998</v>
      </c>
    </row>
    <row r="6" spans="1:11" ht="15.75" x14ac:dyDescent="0.25">
      <c r="A6" s="147" t="s">
        <v>64</v>
      </c>
      <c r="B6" s="191">
        <v>372480</v>
      </c>
      <c r="C6" s="140">
        <v>296593.49</v>
      </c>
      <c r="D6" s="140">
        <f>B6+C6</f>
        <v>669073.49</v>
      </c>
      <c r="E6" s="140">
        <v>359866.89</v>
      </c>
      <c r="F6" s="140">
        <v>1028940.38</v>
      </c>
      <c r="G6" s="140">
        <v>251281.08599999998</v>
      </c>
      <c r="H6" s="140">
        <v>288725.17</v>
      </c>
      <c r="I6" s="140">
        <f>SUM(G6:H6)</f>
        <v>540006.25599999994</v>
      </c>
      <c r="J6" s="140">
        <v>290054.15000000002</v>
      </c>
      <c r="K6" s="140">
        <f>I6+J6</f>
        <v>830060.40599999996</v>
      </c>
    </row>
    <row r="7" spans="1:11" ht="15.75" x14ac:dyDescent="0.25">
      <c r="A7" s="148" t="s">
        <v>67</v>
      </c>
      <c r="B7" s="145">
        <f t="shared" ref="B7:F7" si="0">SUM(B5:B6)</f>
        <v>1450344.6</v>
      </c>
      <c r="C7" s="145">
        <f t="shared" si="0"/>
        <v>1227129.24</v>
      </c>
      <c r="D7" s="145">
        <f t="shared" si="0"/>
        <v>2677473.84</v>
      </c>
      <c r="E7" s="145">
        <f t="shared" si="0"/>
        <v>1754924.27</v>
      </c>
      <c r="F7" s="145">
        <f t="shared" si="0"/>
        <v>4432398.1000000006</v>
      </c>
      <c r="G7" s="188">
        <f>SUM(G5:G6)</f>
        <v>1117241.514</v>
      </c>
      <c r="H7" s="305">
        <f t="shared" ref="H7:K7" si="1">SUM(H5:H6)</f>
        <v>1048222.95</v>
      </c>
      <c r="I7" s="305">
        <f t="shared" si="1"/>
        <v>2165464.4640000002</v>
      </c>
      <c r="J7" s="145">
        <f t="shared" si="1"/>
        <v>1433078.35</v>
      </c>
      <c r="K7" s="145">
        <f t="shared" si="1"/>
        <v>3598542.8139999998</v>
      </c>
    </row>
    <row r="8" spans="1:11" ht="15.75" x14ac:dyDescent="0.25">
      <c r="A8" s="384" t="s">
        <v>75</v>
      </c>
      <c r="D8" s="138"/>
      <c r="F8" s="138"/>
      <c r="G8" s="138"/>
      <c r="H8" s="306"/>
      <c r="I8" s="306"/>
      <c r="K8" s="138"/>
    </row>
    <row r="9" spans="1:11" ht="15.75" x14ac:dyDescent="0.25">
      <c r="A9" s="149" t="s">
        <v>70</v>
      </c>
      <c r="B9" s="192">
        <v>31.03</v>
      </c>
      <c r="C9" s="141">
        <v>9.61</v>
      </c>
      <c r="D9" s="141">
        <v>20.32</v>
      </c>
      <c r="E9" s="141">
        <v>1.87</v>
      </c>
      <c r="F9" s="141">
        <v>14.17</v>
      </c>
      <c r="G9" s="141">
        <v>1.3030000000000008</v>
      </c>
      <c r="H9" s="141">
        <v>2.23</v>
      </c>
      <c r="I9" s="141">
        <f>AVERAGE(G9:H9)</f>
        <v>1.7665000000000004</v>
      </c>
      <c r="J9" s="141">
        <v>3.06</v>
      </c>
      <c r="K9" s="141">
        <f>AVERAGE(G9:H9,J9)</f>
        <v>2.1976666666666671</v>
      </c>
    </row>
    <row r="10" spans="1:11" ht="15.75" x14ac:dyDescent="0.25">
      <c r="A10" s="149" t="s">
        <v>81</v>
      </c>
      <c r="B10" s="193">
        <v>7.8</v>
      </c>
      <c r="C10" s="142">
        <v>2.39</v>
      </c>
      <c r="D10" s="142">
        <v>5.09</v>
      </c>
      <c r="E10" s="142">
        <v>0.51</v>
      </c>
      <c r="F10" s="142">
        <v>3.56</v>
      </c>
      <c r="G10" s="142">
        <v>0.4593333333333337</v>
      </c>
      <c r="H10" s="142">
        <v>0.8</v>
      </c>
      <c r="I10" s="142">
        <f t="shared" ref="I10:I14" si="2">AVERAGE(G10:H10)</f>
        <v>0.62966666666666682</v>
      </c>
      <c r="J10" s="142">
        <v>1.1499999999999999</v>
      </c>
      <c r="K10" s="142">
        <f t="shared" ref="K10:K14" si="3">AVERAGE(G10:H10,J10)</f>
        <v>0.80311111111111122</v>
      </c>
    </row>
    <row r="11" spans="1:11" ht="15.75" x14ac:dyDescent="0.25">
      <c r="A11" s="149" t="s">
        <v>76</v>
      </c>
      <c r="B11" s="194">
        <v>5.97</v>
      </c>
      <c r="C11" s="143">
        <v>2.19</v>
      </c>
      <c r="D11" s="143">
        <v>4.08</v>
      </c>
      <c r="E11" s="143">
        <v>1.03</v>
      </c>
      <c r="F11" s="143">
        <v>3.06</v>
      </c>
      <c r="G11" s="143">
        <v>0.95900000000000007</v>
      </c>
      <c r="H11" s="143">
        <v>0.85</v>
      </c>
      <c r="I11" s="143">
        <f t="shared" si="2"/>
        <v>0.90450000000000008</v>
      </c>
      <c r="J11" s="143">
        <v>1.55</v>
      </c>
      <c r="K11" s="143">
        <f t="shared" si="3"/>
        <v>1.1196666666666666</v>
      </c>
    </row>
    <row r="12" spans="1:11" ht="15.75" x14ac:dyDescent="0.25">
      <c r="A12" s="149" t="s">
        <v>72</v>
      </c>
      <c r="B12" s="195">
        <v>168.85</v>
      </c>
      <c r="C12" s="144">
        <v>54.08</v>
      </c>
      <c r="D12" s="144">
        <v>111.46</v>
      </c>
      <c r="E12" s="144">
        <v>11.26</v>
      </c>
      <c r="F12" s="144">
        <v>78.06</v>
      </c>
      <c r="G12" s="144">
        <v>9.5559999999999992</v>
      </c>
      <c r="H12" s="144">
        <v>15.33</v>
      </c>
      <c r="I12" s="144">
        <f t="shared" si="2"/>
        <v>12.443</v>
      </c>
      <c r="J12" s="144">
        <v>32.86</v>
      </c>
      <c r="K12" s="144">
        <f t="shared" si="3"/>
        <v>19.248666666666665</v>
      </c>
    </row>
    <row r="13" spans="1:11" ht="15.75" x14ac:dyDescent="0.25">
      <c r="A13" s="149" t="s">
        <v>77</v>
      </c>
      <c r="B13" s="195">
        <v>22.96</v>
      </c>
      <c r="C13" s="144">
        <v>6.99</v>
      </c>
      <c r="D13" s="144">
        <v>14.97</v>
      </c>
      <c r="E13" s="144">
        <v>1.42</v>
      </c>
      <c r="F13" s="144">
        <v>10.45</v>
      </c>
      <c r="G13" s="144">
        <v>1.1926666666666663</v>
      </c>
      <c r="H13" s="144">
        <v>2</v>
      </c>
      <c r="I13" s="144">
        <f t="shared" si="2"/>
        <v>1.5963333333333332</v>
      </c>
      <c r="J13" s="144">
        <v>2.48</v>
      </c>
      <c r="K13" s="144">
        <f t="shared" si="3"/>
        <v>1.8908888888888888</v>
      </c>
    </row>
    <row r="14" spans="1:11" s="160" customFormat="1" ht="15.75" x14ac:dyDescent="0.25">
      <c r="A14" s="149" t="s">
        <v>95</v>
      </c>
      <c r="B14" s="195">
        <v>0.84</v>
      </c>
      <c r="C14" s="144">
        <v>0.31</v>
      </c>
      <c r="D14" s="144">
        <v>0.56999999999999995</v>
      </c>
      <c r="E14" s="144">
        <v>0.22</v>
      </c>
      <c r="F14" s="144">
        <v>0.46</v>
      </c>
      <c r="G14" s="144">
        <v>0.17300000000000001</v>
      </c>
      <c r="H14" s="144">
        <v>0.3</v>
      </c>
      <c r="I14" s="144">
        <f t="shared" si="2"/>
        <v>0.23649999999999999</v>
      </c>
      <c r="J14" s="144">
        <v>0.43</v>
      </c>
      <c r="K14" s="144">
        <f t="shared" si="3"/>
        <v>0.30099999999999999</v>
      </c>
    </row>
    <row r="15" spans="1:11" ht="15.75" x14ac:dyDescent="0.25">
      <c r="A15" s="150" t="s">
        <v>67</v>
      </c>
      <c r="B15" s="146">
        <f t="shared" ref="B15:F15" si="4">SUM(B9:B14)</f>
        <v>237.45</v>
      </c>
      <c r="C15" s="146">
        <f t="shared" si="4"/>
        <v>75.569999999999993</v>
      </c>
      <c r="D15" s="146">
        <f t="shared" si="4"/>
        <v>156.48999999999998</v>
      </c>
      <c r="E15" s="146">
        <f t="shared" si="4"/>
        <v>16.309999999999999</v>
      </c>
      <c r="F15" s="146">
        <f t="shared" si="4"/>
        <v>109.75999999999999</v>
      </c>
      <c r="G15" s="189">
        <f>SUM(G9:G14)</f>
        <v>13.643000000000001</v>
      </c>
      <c r="H15" s="307">
        <f>SUM(H9:H14)</f>
        <v>21.51</v>
      </c>
      <c r="I15" s="308">
        <f t="shared" ref="I15:K15" si="5">SUM(I9:I14)</f>
        <v>17.576499999999999</v>
      </c>
      <c r="J15" s="146">
        <f t="shared" si="5"/>
        <v>41.529999999999994</v>
      </c>
      <c r="K15" s="146">
        <f t="shared" si="5"/>
        <v>25.560999999999996</v>
      </c>
    </row>
    <row r="16" spans="1:11" ht="15" customHeight="1" x14ac:dyDescent="0.25">
      <c r="A16" s="428" t="s">
        <v>99</v>
      </c>
    </row>
    <row r="17" spans="1:1" x14ac:dyDescent="0.25">
      <c r="A17" s="429"/>
    </row>
    <row r="18" spans="1:1" x14ac:dyDescent="0.25">
      <c r="A18" s="429"/>
    </row>
    <row r="19" spans="1:1" x14ac:dyDescent="0.25">
      <c r="A19" s="429"/>
    </row>
    <row r="20" spans="1:1" x14ac:dyDescent="0.25">
      <c r="A20" s="429"/>
    </row>
    <row r="21" spans="1:1" x14ac:dyDescent="0.25">
      <c r="A21" s="429"/>
    </row>
    <row r="22" spans="1:1" x14ac:dyDescent="0.25">
      <c r="A22" s="429"/>
    </row>
    <row r="23" spans="1:1" x14ac:dyDescent="0.25">
      <c r="A23" s="429"/>
    </row>
  </sheetData>
  <protectedRanges>
    <protectedRange password="CA04" sqref="B1:F4 C5:D6 A1:A15 J7:K7 G3:K4 B8:D8 D7:F7 C9:D14" name="Диапазон2"/>
    <protectedRange password="CA04" sqref="E5:F6 B9:B15 C15:I15 J5:K6 J8:K15 E8:I14" name="Диапазон2_2"/>
    <protectedRange password="CA04" sqref="B5:B7 C7 G7:I7 G5:I6" name="Диапазон2_1_1"/>
  </protectedRanges>
  <mergeCells count="5">
    <mergeCell ref="A1:K1"/>
    <mergeCell ref="G2:K2"/>
    <mergeCell ref="A16:A23"/>
    <mergeCell ref="B2:F2"/>
    <mergeCell ref="A2:A3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1"/>
  <sheetViews>
    <sheetView tabSelected="1" zoomScale="85" zoomScaleNormal="85" workbookViewId="0">
      <pane xSplit="1" topLeftCell="O1" activePane="topRight" state="frozen"/>
      <selection pane="topRight" activeCell="W6" sqref="W6"/>
    </sheetView>
  </sheetViews>
  <sheetFormatPr defaultColWidth="8.85546875" defaultRowHeight="15" x14ac:dyDescent="0.25"/>
  <cols>
    <col min="1" max="1" width="45.85546875" style="160" customWidth="1"/>
    <col min="2" max="5" width="8.85546875" style="160"/>
    <col min="6" max="6" width="10.140625" style="160" customWidth="1"/>
    <col min="7" max="9" width="8.85546875" style="160"/>
    <col min="10" max="10" width="11.7109375" style="160" customWidth="1"/>
    <col min="11" max="12" width="8.85546875" style="160"/>
    <col min="13" max="13" width="8.85546875" style="160" customWidth="1"/>
    <col min="14" max="14" width="9.85546875" style="160" customWidth="1"/>
    <col min="15" max="17" width="7.7109375" style="160" customWidth="1"/>
    <col min="18" max="19" width="11.140625" style="160" customWidth="1"/>
    <col min="20" max="20" width="10.7109375" style="160" customWidth="1"/>
    <col min="21" max="21" width="7.7109375" style="160" customWidth="1"/>
    <col min="22" max="22" width="11.28515625" style="160" customWidth="1"/>
    <col min="23" max="16384" width="8.85546875" style="160"/>
  </cols>
  <sheetData>
    <row r="2" spans="1:41" ht="18.75" x14ac:dyDescent="0.3">
      <c r="A2" s="409"/>
      <c r="B2" s="434">
        <v>2022</v>
      </c>
      <c r="C2" s="400"/>
      <c r="D2" s="400"/>
      <c r="E2" s="400"/>
      <c r="F2" s="435"/>
      <c r="G2" s="435"/>
      <c r="H2" s="435"/>
      <c r="I2" s="435"/>
      <c r="J2" s="435"/>
      <c r="K2" s="435"/>
      <c r="L2" s="435"/>
      <c r="M2" s="435"/>
      <c r="N2" s="436"/>
      <c r="O2" s="436"/>
      <c r="P2" s="436"/>
      <c r="Q2" s="436"/>
      <c r="R2" s="436"/>
      <c r="S2" s="436"/>
      <c r="T2" s="436"/>
      <c r="U2" s="436"/>
      <c r="V2" s="434">
        <v>2023</v>
      </c>
      <c r="W2" s="400"/>
      <c r="X2" s="400"/>
      <c r="Y2" s="400"/>
      <c r="Z2" s="400"/>
      <c r="AA2" s="400"/>
      <c r="AB2" s="400"/>
      <c r="AC2" s="400"/>
      <c r="AD2" s="400"/>
      <c r="AE2" s="400"/>
      <c r="AF2" s="400"/>
      <c r="AG2" s="400"/>
      <c r="AH2" s="400"/>
      <c r="AI2" s="400"/>
      <c r="AJ2" s="400"/>
      <c r="AK2" s="400"/>
      <c r="AL2" s="400"/>
      <c r="AM2" s="400"/>
      <c r="AN2" s="400"/>
      <c r="AO2" s="400"/>
    </row>
    <row r="3" spans="1:41" ht="18.75" x14ac:dyDescent="0.3">
      <c r="A3" s="409"/>
      <c r="B3" s="399" t="s">
        <v>4</v>
      </c>
      <c r="C3" s="399"/>
      <c r="D3" s="399"/>
      <c r="E3" s="399"/>
      <c r="F3" s="244"/>
      <c r="G3" s="399" t="s">
        <v>97</v>
      </c>
      <c r="H3" s="437"/>
      <c r="I3" s="241"/>
      <c r="J3" s="242"/>
      <c r="K3" s="399" t="s">
        <v>98</v>
      </c>
      <c r="L3" s="437"/>
      <c r="M3" s="241"/>
      <c r="N3" s="403" t="s">
        <v>13</v>
      </c>
      <c r="O3" s="401"/>
      <c r="P3" s="401"/>
      <c r="Q3" s="404"/>
      <c r="R3" s="403" t="s">
        <v>14</v>
      </c>
      <c r="S3" s="401"/>
      <c r="T3" s="401"/>
      <c r="U3" s="404"/>
      <c r="V3" s="405" t="s">
        <v>4</v>
      </c>
      <c r="W3" s="399"/>
      <c r="X3" s="399"/>
      <c r="Y3" s="406"/>
      <c r="Z3" s="405" t="s">
        <v>8</v>
      </c>
      <c r="AA3" s="399"/>
      <c r="AB3" s="399"/>
      <c r="AC3" s="406"/>
      <c r="AD3" s="300"/>
      <c r="AE3" s="399" t="s">
        <v>98</v>
      </c>
      <c r="AF3" s="437"/>
      <c r="AG3" s="299"/>
      <c r="AH3" s="403" t="s">
        <v>13</v>
      </c>
      <c r="AI3" s="401"/>
      <c r="AJ3" s="401"/>
      <c r="AK3" s="404"/>
      <c r="AL3" s="403" t="s">
        <v>14</v>
      </c>
      <c r="AM3" s="401"/>
      <c r="AN3" s="401"/>
      <c r="AO3" s="404"/>
    </row>
    <row r="4" spans="1:41" ht="30" x14ac:dyDescent="0.25">
      <c r="A4" s="409"/>
      <c r="B4" s="126" t="s">
        <v>90</v>
      </c>
      <c r="C4" s="126" t="s">
        <v>91</v>
      </c>
      <c r="D4" s="126" t="s">
        <v>92</v>
      </c>
      <c r="E4" s="126" t="s">
        <v>93</v>
      </c>
      <c r="F4" s="126" t="s">
        <v>90</v>
      </c>
      <c r="G4" s="126" t="s">
        <v>91</v>
      </c>
      <c r="H4" s="126" t="s">
        <v>92</v>
      </c>
      <c r="I4" s="126" t="s">
        <v>93</v>
      </c>
      <c r="J4" s="126" t="s">
        <v>90</v>
      </c>
      <c r="K4" s="126" t="s">
        <v>91</v>
      </c>
      <c r="L4" s="126" t="s">
        <v>92</v>
      </c>
      <c r="M4" s="126" t="s">
        <v>93</v>
      </c>
      <c r="N4" s="126" t="s">
        <v>90</v>
      </c>
      <c r="O4" s="126" t="s">
        <v>91</v>
      </c>
      <c r="P4" s="126" t="s">
        <v>92</v>
      </c>
      <c r="Q4" s="126" t="s">
        <v>93</v>
      </c>
      <c r="R4" s="126" t="s">
        <v>90</v>
      </c>
      <c r="S4" s="126" t="s">
        <v>100</v>
      </c>
      <c r="T4" s="126" t="s">
        <v>101</v>
      </c>
      <c r="U4" s="126" t="s">
        <v>93</v>
      </c>
      <c r="V4" s="126" t="s">
        <v>90</v>
      </c>
      <c r="W4" s="126" t="s">
        <v>91</v>
      </c>
      <c r="X4" s="126" t="s">
        <v>92</v>
      </c>
      <c r="Y4" s="126" t="s">
        <v>93</v>
      </c>
      <c r="Z4" s="126" t="s">
        <v>90</v>
      </c>
      <c r="AA4" s="126" t="s">
        <v>91</v>
      </c>
      <c r="AB4" s="126" t="s">
        <v>92</v>
      </c>
      <c r="AC4" s="126" t="s">
        <v>93</v>
      </c>
      <c r="AD4" s="126" t="s">
        <v>90</v>
      </c>
      <c r="AE4" s="126" t="s">
        <v>91</v>
      </c>
      <c r="AF4" s="126" t="s">
        <v>92</v>
      </c>
      <c r="AG4" s="126" t="s">
        <v>93</v>
      </c>
      <c r="AH4" s="126" t="s">
        <v>90</v>
      </c>
      <c r="AI4" s="126" t="s">
        <v>91</v>
      </c>
      <c r="AJ4" s="126" t="s">
        <v>92</v>
      </c>
      <c r="AK4" s="126" t="s">
        <v>93</v>
      </c>
      <c r="AL4" s="126" t="s">
        <v>90</v>
      </c>
      <c r="AM4" s="126" t="s">
        <v>100</v>
      </c>
      <c r="AN4" s="126" t="s">
        <v>101</v>
      </c>
      <c r="AO4" s="126" t="s">
        <v>93</v>
      </c>
    </row>
    <row r="5" spans="1:41" ht="18.75" x14ac:dyDescent="0.25">
      <c r="A5" s="164" t="s">
        <v>15</v>
      </c>
      <c r="F5" s="245"/>
      <c r="I5" s="247"/>
      <c r="J5" s="187"/>
      <c r="K5" s="187"/>
      <c r="L5" s="187"/>
      <c r="M5" s="187"/>
      <c r="V5" s="116"/>
      <c r="W5" s="116"/>
      <c r="X5" s="116"/>
      <c r="Y5" s="116"/>
      <c r="Z5" s="116"/>
      <c r="AA5" s="116"/>
      <c r="AB5" s="116"/>
      <c r="AC5" s="116"/>
      <c r="AD5" s="187"/>
      <c r="AE5" s="187"/>
      <c r="AF5" s="187"/>
      <c r="AG5" s="187"/>
    </row>
    <row r="6" spans="1:41" ht="15.75" x14ac:dyDescent="0.25">
      <c r="A6" s="65" t="s">
        <v>16</v>
      </c>
      <c r="B6" s="196">
        <v>200542</v>
      </c>
      <c r="C6" s="196">
        <v>38</v>
      </c>
      <c r="D6" s="196">
        <v>0</v>
      </c>
      <c r="E6" s="197">
        <v>0</v>
      </c>
      <c r="F6" s="198">
        <v>95015</v>
      </c>
      <c r="G6" s="196">
        <v>2</v>
      </c>
      <c r="H6" s="196">
        <v>0</v>
      </c>
      <c r="I6" s="197">
        <v>0</v>
      </c>
      <c r="J6" s="198">
        <v>297550</v>
      </c>
      <c r="K6" s="196">
        <v>39</v>
      </c>
      <c r="L6" s="196">
        <v>0</v>
      </c>
      <c r="M6" s="197">
        <v>0</v>
      </c>
      <c r="N6" s="196">
        <v>36113</v>
      </c>
      <c r="O6" s="196">
        <v>0</v>
      </c>
      <c r="P6" s="196">
        <v>0</v>
      </c>
      <c r="Q6" s="197">
        <v>0</v>
      </c>
      <c r="R6" s="196">
        <v>333663</v>
      </c>
      <c r="S6" s="196">
        <v>39</v>
      </c>
      <c r="T6" s="196">
        <v>0</v>
      </c>
      <c r="U6" s="197">
        <v>0</v>
      </c>
      <c r="V6" s="199">
        <v>200102</v>
      </c>
      <c r="W6" s="199">
        <v>3.1509999999999998</v>
      </c>
      <c r="X6" s="199">
        <v>0</v>
      </c>
      <c r="Y6" s="200">
        <v>0</v>
      </c>
      <c r="Z6" s="340">
        <v>81903</v>
      </c>
      <c r="AA6" s="340">
        <v>1.798</v>
      </c>
      <c r="AB6" s="340">
        <v>0</v>
      </c>
      <c r="AC6" s="341">
        <v>0</v>
      </c>
      <c r="AD6" s="340">
        <v>282005</v>
      </c>
      <c r="AE6" s="340">
        <v>4.9489999999999998</v>
      </c>
      <c r="AF6" s="342">
        <v>0</v>
      </c>
      <c r="AG6" s="343">
        <v>0</v>
      </c>
      <c r="AH6" s="196">
        <v>28060</v>
      </c>
      <c r="AI6" s="196">
        <v>0</v>
      </c>
      <c r="AJ6" s="196">
        <v>0</v>
      </c>
      <c r="AK6" s="197">
        <v>0</v>
      </c>
      <c r="AL6" s="196">
        <v>310065</v>
      </c>
      <c r="AM6" s="196">
        <v>4.9489999999999998</v>
      </c>
      <c r="AN6" s="196">
        <v>0</v>
      </c>
      <c r="AO6" s="197">
        <v>0</v>
      </c>
    </row>
    <row r="7" spans="1:41" ht="15.75" x14ac:dyDescent="0.25">
      <c r="A7" s="66" t="s">
        <v>17</v>
      </c>
      <c r="B7" s="201">
        <v>359172</v>
      </c>
      <c r="C7" s="201">
        <v>15</v>
      </c>
      <c r="D7" s="201">
        <v>0</v>
      </c>
      <c r="E7" s="202">
        <v>0</v>
      </c>
      <c r="F7" s="203">
        <v>181182</v>
      </c>
      <c r="G7" s="201">
        <v>13</v>
      </c>
      <c r="H7" s="201">
        <v>0</v>
      </c>
      <c r="I7" s="202">
        <v>0</v>
      </c>
      <c r="J7" s="203">
        <v>540354</v>
      </c>
      <c r="K7" s="201">
        <v>28</v>
      </c>
      <c r="L7" s="201">
        <v>0</v>
      </c>
      <c r="M7" s="202">
        <v>0</v>
      </c>
      <c r="N7" s="201">
        <v>79750</v>
      </c>
      <c r="O7" s="201">
        <v>0</v>
      </c>
      <c r="P7" s="201">
        <v>0</v>
      </c>
      <c r="Q7" s="202">
        <v>0</v>
      </c>
      <c r="R7" s="201">
        <v>620104</v>
      </c>
      <c r="S7" s="201">
        <v>28</v>
      </c>
      <c r="T7" s="201">
        <v>0</v>
      </c>
      <c r="U7" s="202">
        <v>0</v>
      </c>
      <c r="V7" s="204">
        <v>354645</v>
      </c>
      <c r="W7" s="204">
        <v>0</v>
      </c>
      <c r="X7" s="204">
        <v>0</v>
      </c>
      <c r="Y7" s="205">
        <v>0</v>
      </c>
      <c r="Z7" s="344">
        <v>136996.70000000001</v>
      </c>
      <c r="AA7" s="344">
        <v>25.3</v>
      </c>
      <c r="AB7" s="344">
        <v>0</v>
      </c>
      <c r="AC7" s="345">
        <v>0</v>
      </c>
      <c r="AD7" s="344">
        <v>491641.7</v>
      </c>
      <c r="AE7" s="344">
        <v>25.3</v>
      </c>
      <c r="AF7" s="346">
        <v>0</v>
      </c>
      <c r="AG7" s="347">
        <v>0</v>
      </c>
      <c r="AH7" s="201">
        <v>90424</v>
      </c>
      <c r="AI7" s="201">
        <v>0</v>
      </c>
      <c r="AJ7" s="201">
        <v>0</v>
      </c>
      <c r="AK7" s="202">
        <v>0</v>
      </c>
      <c r="AL7" s="201">
        <v>582065.69999999995</v>
      </c>
      <c r="AM7" s="201">
        <v>25.3</v>
      </c>
      <c r="AN7" s="201">
        <v>0</v>
      </c>
      <c r="AO7" s="202">
        <v>0</v>
      </c>
    </row>
    <row r="8" spans="1:41" ht="15.75" x14ac:dyDescent="0.25">
      <c r="A8" s="66" t="s">
        <v>18</v>
      </c>
      <c r="B8" s="201">
        <v>170999</v>
      </c>
      <c r="C8" s="201">
        <v>139</v>
      </c>
      <c r="D8" s="201">
        <v>0</v>
      </c>
      <c r="E8" s="202">
        <v>0</v>
      </c>
      <c r="F8" s="203">
        <v>91455</v>
      </c>
      <c r="G8" s="201">
        <v>0</v>
      </c>
      <c r="H8" s="201">
        <v>0</v>
      </c>
      <c r="I8" s="202">
        <v>0</v>
      </c>
      <c r="J8" s="203">
        <v>262454</v>
      </c>
      <c r="K8" s="201">
        <v>139</v>
      </c>
      <c r="L8" s="201">
        <v>0</v>
      </c>
      <c r="M8" s="202">
        <v>0</v>
      </c>
      <c r="N8" s="201">
        <v>49136</v>
      </c>
      <c r="O8" s="201">
        <v>0</v>
      </c>
      <c r="P8" s="201">
        <v>0</v>
      </c>
      <c r="Q8" s="202">
        <v>0</v>
      </c>
      <c r="R8" s="201">
        <v>311590</v>
      </c>
      <c r="S8" s="201">
        <v>139</v>
      </c>
      <c r="T8" s="201">
        <v>0</v>
      </c>
      <c r="U8" s="202">
        <v>0</v>
      </c>
      <c r="V8" s="204">
        <v>177404</v>
      </c>
      <c r="W8" s="204">
        <v>44</v>
      </c>
      <c r="X8" s="204">
        <v>0</v>
      </c>
      <c r="Y8" s="205">
        <v>0</v>
      </c>
      <c r="Z8" s="344">
        <v>81063</v>
      </c>
      <c r="AA8" s="344">
        <v>0</v>
      </c>
      <c r="AB8" s="344">
        <v>0</v>
      </c>
      <c r="AC8" s="345">
        <v>0</v>
      </c>
      <c r="AD8" s="344">
        <v>258467</v>
      </c>
      <c r="AE8" s="344">
        <v>44</v>
      </c>
      <c r="AF8" s="346">
        <v>0</v>
      </c>
      <c r="AG8" s="347">
        <v>0</v>
      </c>
      <c r="AH8" s="201">
        <v>50029</v>
      </c>
      <c r="AI8" s="201">
        <v>3</v>
      </c>
      <c r="AJ8" s="201"/>
      <c r="AK8" s="202"/>
      <c r="AL8" s="201">
        <v>308496</v>
      </c>
      <c r="AM8" s="201">
        <v>47</v>
      </c>
      <c r="AN8" s="201">
        <v>0</v>
      </c>
      <c r="AO8" s="202">
        <v>0</v>
      </c>
    </row>
    <row r="9" spans="1:41" ht="15.75" x14ac:dyDescent="0.25">
      <c r="A9" s="66" t="s">
        <v>19</v>
      </c>
      <c r="B9" s="201">
        <v>222966</v>
      </c>
      <c r="C9" s="201">
        <v>75</v>
      </c>
      <c r="D9" s="201">
        <v>0</v>
      </c>
      <c r="E9" s="202">
        <v>0</v>
      </c>
      <c r="F9" s="203">
        <v>126065</v>
      </c>
      <c r="G9" s="201">
        <v>0</v>
      </c>
      <c r="H9" s="201">
        <v>0</v>
      </c>
      <c r="I9" s="202">
        <v>0</v>
      </c>
      <c r="J9" s="203">
        <v>349031</v>
      </c>
      <c r="K9" s="201">
        <v>75</v>
      </c>
      <c r="L9" s="201">
        <v>0</v>
      </c>
      <c r="M9" s="202">
        <v>0</v>
      </c>
      <c r="N9" s="201">
        <v>67349</v>
      </c>
      <c r="O9" s="201">
        <v>0</v>
      </c>
      <c r="P9" s="201">
        <v>0</v>
      </c>
      <c r="Q9" s="202">
        <v>0</v>
      </c>
      <c r="R9" s="201">
        <v>416380</v>
      </c>
      <c r="S9" s="201">
        <v>75</v>
      </c>
      <c r="T9" s="201">
        <v>0</v>
      </c>
      <c r="U9" s="202">
        <v>0</v>
      </c>
      <c r="V9" s="204">
        <v>219433</v>
      </c>
      <c r="W9" s="204">
        <v>44</v>
      </c>
      <c r="X9" s="204">
        <v>0</v>
      </c>
      <c r="Y9" s="205">
        <v>0</v>
      </c>
      <c r="Z9" s="344">
        <v>111918</v>
      </c>
      <c r="AA9" s="344">
        <v>0</v>
      </c>
      <c r="AB9" s="344">
        <v>0</v>
      </c>
      <c r="AC9" s="345">
        <v>0</v>
      </c>
      <c r="AD9" s="344">
        <v>331351</v>
      </c>
      <c r="AE9" s="344">
        <v>44</v>
      </c>
      <c r="AF9" s="346">
        <v>0</v>
      </c>
      <c r="AG9" s="347">
        <v>0</v>
      </c>
      <c r="AH9" s="201">
        <v>40030</v>
      </c>
      <c r="AI9" s="201">
        <v>0</v>
      </c>
      <c r="AJ9" s="201">
        <v>0</v>
      </c>
      <c r="AK9" s="202">
        <v>0</v>
      </c>
      <c r="AL9" s="201">
        <v>371381</v>
      </c>
      <c r="AM9" s="201">
        <v>44</v>
      </c>
      <c r="AN9" s="201">
        <v>0</v>
      </c>
      <c r="AO9" s="202">
        <v>0</v>
      </c>
    </row>
    <row r="10" spans="1:41" ht="15.75" x14ac:dyDescent="0.25">
      <c r="A10" s="66" t="s">
        <v>20</v>
      </c>
      <c r="B10" s="201">
        <v>276313</v>
      </c>
      <c r="C10" s="201">
        <v>72</v>
      </c>
      <c r="D10" s="201">
        <v>0</v>
      </c>
      <c r="E10" s="202">
        <v>0</v>
      </c>
      <c r="F10" s="203">
        <v>127857</v>
      </c>
      <c r="G10" s="201">
        <v>0</v>
      </c>
      <c r="H10" s="201">
        <v>0</v>
      </c>
      <c r="I10" s="202">
        <v>0</v>
      </c>
      <c r="J10" s="203">
        <v>404170</v>
      </c>
      <c r="K10" s="201">
        <v>72</v>
      </c>
      <c r="L10" s="201">
        <v>0</v>
      </c>
      <c r="M10" s="202">
        <v>0</v>
      </c>
      <c r="N10" s="201">
        <v>85957</v>
      </c>
      <c r="O10" s="201">
        <v>0</v>
      </c>
      <c r="P10" s="201">
        <v>0</v>
      </c>
      <c r="Q10" s="202">
        <v>0</v>
      </c>
      <c r="R10" s="201">
        <v>490127</v>
      </c>
      <c r="S10" s="201">
        <v>72</v>
      </c>
      <c r="T10" s="201">
        <v>0</v>
      </c>
      <c r="U10" s="202">
        <v>0</v>
      </c>
      <c r="V10" s="204">
        <v>264142</v>
      </c>
      <c r="W10" s="204">
        <v>45</v>
      </c>
      <c r="X10" s="204">
        <v>0</v>
      </c>
      <c r="Y10" s="205">
        <v>0</v>
      </c>
      <c r="Z10" s="344">
        <v>136692</v>
      </c>
      <c r="AA10" s="344">
        <v>4</v>
      </c>
      <c r="AB10" s="344">
        <v>0</v>
      </c>
      <c r="AC10" s="345">
        <v>0</v>
      </c>
      <c r="AD10" s="344">
        <v>400834</v>
      </c>
      <c r="AE10" s="344">
        <v>49</v>
      </c>
      <c r="AF10" s="346">
        <v>0</v>
      </c>
      <c r="AG10" s="347">
        <v>0</v>
      </c>
      <c r="AH10" s="201">
        <v>97903</v>
      </c>
      <c r="AI10" s="201">
        <v>9</v>
      </c>
      <c r="AJ10" s="201">
        <v>0</v>
      </c>
      <c r="AK10" s="202">
        <v>0</v>
      </c>
      <c r="AL10" s="201">
        <v>498737</v>
      </c>
      <c r="AM10" s="201">
        <v>58</v>
      </c>
      <c r="AN10" s="201">
        <v>0</v>
      </c>
      <c r="AO10" s="202">
        <v>0</v>
      </c>
    </row>
    <row r="11" spans="1:41" ht="15.75" x14ac:dyDescent="0.25">
      <c r="A11" s="66" t="s">
        <v>21</v>
      </c>
      <c r="B11" s="201">
        <v>163508</v>
      </c>
      <c r="C11" s="201">
        <v>18</v>
      </c>
      <c r="D11" s="201">
        <v>0</v>
      </c>
      <c r="E11" s="202">
        <v>0</v>
      </c>
      <c r="F11" s="203">
        <v>81583</v>
      </c>
      <c r="G11" s="201">
        <v>4</v>
      </c>
      <c r="H11" s="201">
        <v>0</v>
      </c>
      <c r="I11" s="202">
        <v>0</v>
      </c>
      <c r="J11" s="203">
        <v>245083</v>
      </c>
      <c r="K11" s="201">
        <v>22</v>
      </c>
      <c r="L11" s="201">
        <v>0</v>
      </c>
      <c r="M11" s="202">
        <v>0</v>
      </c>
      <c r="N11" s="201">
        <v>35862</v>
      </c>
      <c r="O11" s="201">
        <v>3</v>
      </c>
      <c r="P11" s="201">
        <v>0</v>
      </c>
      <c r="Q11" s="202">
        <v>0</v>
      </c>
      <c r="R11" s="201">
        <v>280945</v>
      </c>
      <c r="S11" s="201">
        <v>25</v>
      </c>
      <c r="T11" s="201">
        <v>0</v>
      </c>
      <c r="U11" s="202">
        <v>0</v>
      </c>
      <c r="V11" s="204">
        <v>122431</v>
      </c>
      <c r="W11" s="204">
        <v>6</v>
      </c>
      <c r="X11" s="204">
        <v>0</v>
      </c>
      <c r="Y11" s="205">
        <v>0</v>
      </c>
      <c r="Z11" s="344">
        <v>59482</v>
      </c>
      <c r="AA11" s="344">
        <v>1</v>
      </c>
      <c r="AB11" s="344">
        <v>0</v>
      </c>
      <c r="AC11" s="345">
        <v>0</v>
      </c>
      <c r="AD11" s="344">
        <v>181913</v>
      </c>
      <c r="AE11" s="344">
        <v>7</v>
      </c>
      <c r="AF11" s="346">
        <v>0</v>
      </c>
      <c r="AG11" s="347">
        <v>0</v>
      </c>
      <c r="AH11" s="201">
        <v>49364</v>
      </c>
      <c r="AI11" s="201">
        <v>0</v>
      </c>
      <c r="AJ11" s="201">
        <v>0</v>
      </c>
      <c r="AK11" s="202">
        <v>0</v>
      </c>
      <c r="AL11" s="201">
        <v>231277</v>
      </c>
      <c r="AM11" s="201">
        <v>7</v>
      </c>
      <c r="AN11" s="201">
        <v>0</v>
      </c>
      <c r="AO11" s="202">
        <v>0</v>
      </c>
    </row>
    <row r="12" spans="1:41" ht="15.75" x14ac:dyDescent="0.25">
      <c r="A12" s="66" t="s">
        <v>22</v>
      </c>
      <c r="B12" s="201">
        <v>339133</v>
      </c>
      <c r="C12" s="201">
        <v>71</v>
      </c>
      <c r="D12" s="201">
        <v>0</v>
      </c>
      <c r="E12" s="202">
        <v>0</v>
      </c>
      <c r="F12" s="203">
        <v>196285</v>
      </c>
      <c r="G12" s="201">
        <v>0</v>
      </c>
      <c r="H12" s="201">
        <v>0</v>
      </c>
      <c r="I12" s="202">
        <v>0</v>
      </c>
      <c r="J12" s="203">
        <v>535418</v>
      </c>
      <c r="K12" s="201">
        <v>71</v>
      </c>
      <c r="L12" s="201">
        <v>0</v>
      </c>
      <c r="M12" s="202">
        <v>0</v>
      </c>
      <c r="N12" s="201">
        <v>84485</v>
      </c>
      <c r="O12" s="201">
        <v>385</v>
      </c>
      <c r="P12" s="201">
        <v>0</v>
      </c>
      <c r="Q12" s="202">
        <v>0</v>
      </c>
      <c r="R12" s="201">
        <v>619903</v>
      </c>
      <c r="S12" s="201">
        <v>456</v>
      </c>
      <c r="T12" s="201">
        <v>0</v>
      </c>
      <c r="U12" s="202">
        <v>0</v>
      </c>
      <c r="V12" s="204">
        <v>315736</v>
      </c>
      <c r="W12" s="204">
        <v>30</v>
      </c>
      <c r="X12" s="204">
        <v>0</v>
      </c>
      <c r="Y12" s="205">
        <v>0</v>
      </c>
      <c r="Z12" s="344">
        <v>171664</v>
      </c>
      <c r="AA12" s="344">
        <v>0</v>
      </c>
      <c r="AB12" s="344">
        <v>0</v>
      </c>
      <c r="AC12" s="345">
        <v>0</v>
      </c>
      <c r="AD12" s="344">
        <v>487400</v>
      </c>
      <c r="AE12" s="344">
        <v>30</v>
      </c>
      <c r="AF12" s="346">
        <v>0</v>
      </c>
      <c r="AG12" s="347">
        <v>0</v>
      </c>
      <c r="AH12" s="201">
        <v>75017</v>
      </c>
      <c r="AI12" s="201">
        <v>352</v>
      </c>
      <c r="AJ12" s="201">
        <v>0</v>
      </c>
      <c r="AK12" s="202">
        <v>0</v>
      </c>
      <c r="AL12" s="201">
        <v>562417</v>
      </c>
      <c r="AM12" s="201">
        <v>382</v>
      </c>
      <c r="AN12" s="201">
        <v>0</v>
      </c>
      <c r="AO12" s="202">
        <v>0</v>
      </c>
    </row>
    <row r="13" spans="1:41" ht="16.5" thickBot="1" x14ac:dyDescent="0.3">
      <c r="A13" s="78" t="s">
        <v>23</v>
      </c>
      <c r="B13" s="206">
        <v>605553</v>
      </c>
      <c r="C13" s="206">
        <v>44</v>
      </c>
      <c r="D13" s="206">
        <v>0</v>
      </c>
      <c r="E13" s="207">
        <v>0</v>
      </c>
      <c r="F13" s="208">
        <v>316618</v>
      </c>
      <c r="G13" s="206">
        <v>4</v>
      </c>
      <c r="H13" s="206">
        <v>0</v>
      </c>
      <c r="I13" s="207">
        <v>0</v>
      </c>
      <c r="J13" s="203">
        <v>922171</v>
      </c>
      <c r="K13" s="201">
        <v>48</v>
      </c>
      <c r="L13" s="201">
        <v>0</v>
      </c>
      <c r="M13" s="202">
        <v>0</v>
      </c>
      <c r="N13" s="206">
        <v>210437</v>
      </c>
      <c r="O13" s="206">
        <v>0</v>
      </c>
      <c r="P13" s="206">
        <v>0</v>
      </c>
      <c r="Q13" s="207">
        <v>0</v>
      </c>
      <c r="R13" s="206">
        <v>1132608</v>
      </c>
      <c r="S13" s="206">
        <v>48</v>
      </c>
      <c r="T13" s="206">
        <v>0</v>
      </c>
      <c r="U13" s="207">
        <v>0</v>
      </c>
      <c r="V13" s="206">
        <v>605822</v>
      </c>
      <c r="W13" s="206">
        <v>34</v>
      </c>
      <c r="X13" s="209">
        <v>0</v>
      </c>
      <c r="Y13" s="210">
        <v>0</v>
      </c>
      <c r="Z13" s="359">
        <v>293754</v>
      </c>
      <c r="AA13" s="359">
        <v>4</v>
      </c>
      <c r="AB13" s="348">
        <v>0</v>
      </c>
      <c r="AC13" s="349">
        <v>0</v>
      </c>
      <c r="AD13" s="359">
        <v>899576</v>
      </c>
      <c r="AE13" s="359">
        <v>38</v>
      </c>
      <c r="AF13" s="346">
        <v>0</v>
      </c>
      <c r="AG13" s="347">
        <v>0</v>
      </c>
      <c r="AH13" s="206">
        <v>252191</v>
      </c>
      <c r="AI13" s="206">
        <v>0</v>
      </c>
      <c r="AJ13" s="206">
        <v>0</v>
      </c>
      <c r="AK13" s="207">
        <v>0</v>
      </c>
      <c r="AL13" s="206">
        <v>1151767</v>
      </c>
      <c r="AM13" s="206">
        <v>38</v>
      </c>
      <c r="AN13" s="206">
        <v>0</v>
      </c>
      <c r="AO13" s="207">
        <v>0</v>
      </c>
    </row>
    <row r="14" spans="1:41" ht="16.5" thickBot="1" x14ac:dyDescent="0.3">
      <c r="A14" s="76" t="s">
        <v>27</v>
      </c>
      <c r="B14" s="212">
        <f>SUM(B6:B13)</f>
        <v>2338186</v>
      </c>
      <c r="C14" s="211">
        <f t="shared" ref="C14:E14" si="0">SUM(C6:C13)</f>
        <v>472</v>
      </c>
      <c r="D14" s="211">
        <f t="shared" si="0"/>
        <v>0</v>
      </c>
      <c r="E14" s="211">
        <f t="shared" si="0"/>
        <v>0</v>
      </c>
      <c r="F14" s="248">
        <v>1216060</v>
      </c>
      <c r="G14" s="211">
        <v>23</v>
      </c>
      <c r="H14" s="211">
        <v>0</v>
      </c>
      <c r="I14" s="246">
        <v>0</v>
      </c>
      <c r="J14" s="257">
        <v>3556231</v>
      </c>
      <c r="K14" s="211">
        <v>494</v>
      </c>
      <c r="L14" s="211">
        <v>0</v>
      </c>
      <c r="M14" s="246">
        <v>0</v>
      </c>
      <c r="N14" s="211">
        <v>649089</v>
      </c>
      <c r="O14" s="211">
        <v>388</v>
      </c>
      <c r="P14" s="211">
        <v>0</v>
      </c>
      <c r="Q14" s="246">
        <v>0</v>
      </c>
      <c r="R14" s="211">
        <v>4205320</v>
      </c>
      <c r="S14" s="211">
        <v>882</v>
      </c>
      <c r="T14" s="211">
        <v>0</v>
      </c>
      <c r="U14" s="211">
        <v>0</v>
      </c>
      <c r="V14" s="211">
        <f>SUM(V6:V13)</f>
        <v>2259715</v>
      </c>
      <c r="W14" s="211">
        <f>SUM(W6:W13)</f>
        <v>206.15100000000001</v>
      </c>
      <c r="X14" s="212">
        <v>0</v>
      </c>
      <c r="Y14" s="213">
        <v>0</v>
      </c>
      <c r="Z14" s="360">
        <f>SUM(Z6:Z13)</f>
        <v>1073472.7</v>
      </c>
      <c r="AA14" s="360">
        <f>SUM(AA6:AA13)</f>
        <v>36.097999999999999</v>
      </c>
      <c r="AB14" s="361">
        <v>0</v>
      </c>
      <c r="AC14" s="362">
        <v>0</v>
      </c>
      <c r="AD14" s="360">
        <v>3333187.7</v>
      </c>
      <c r="AE14" s="360">
        <v>242.249</v>
      </c>
      <c r="AF14" s="363">
        <v>0</v>
      </c>
      <c r="AG14" s="364">
        <v>0</v>
      </c>
      <c r="AH14" s="211">
        <v>683018</v>
      </c>
      <c r="AI14" s="211">
        <v>364</v>
      </c>
      <c r="AJ14" s="211">
        <v>0</v>
      </c>
      <c r="AK14" s="246">
        <v>0</v>
      </c>
      <c r="AL14" s="211">
        <v>4016205.7</v>
      </c>
      <c r="AM14" s="211">
        <v>606.24900000000002</v>
      </c>
      <c r="AN14" s="211">
        <v>0</v>
      </c>
      <c r="AO14" s="211">
        <v>0</v>
      </c>
    </row>
    <row r="15" spans="1:41" ht="18.75" x14ac:dyDescent="0.25">
      <c r="A15" s="165" t="s">
        <v>28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R15" s="7"/>
      <c r="S15" s="7"/>
      <c r="T15" s="7"/>
      <c r="U15" s="7"/>
      <c r="Z15" s="317"/>
      <c r="AA15" s="317"/>
      <c r="AB15" s="317"/>
      <c r="AC15" s="317"/>
      <c r="AD15" s="340"/>
      <c r="AE15" s="340"/>
      <c r="AF15" s="365"/>
      <c r="AG15" s="365"/>
      <c r="AL15" s="7"/>
      <c r="AM15" s="7"/>
      <c r="AN15" s="7"/>
      <c r="AO15" s="7"/>
    </row>
    <row r="16" spans="1:41" ht="15.75" x14ac:dyDescent="0.25">
      <c r="A16" s="65" t="s">
        <v>29</v>
      </c>
      <c r="B16" s="214">
        <v>195470</v>
      </c>
      <c r="C16" s="214">
        <v>72</v>
      </c>
      <c r="D16" s="214">
        <v>0</v>
      </c>
      <c r="E16" s="215">
        <v>0</v>
      </c>
      <c r="F16" s="249">
        <v>102177</v>
      </c>
      <c r="G16" s="214">
        <v>0</v>
      </c>
      <c r="H16" s="214">
        <v>0</v>
      </c>
      <c r="I16" s="215">
        <v>0</v>
      </c>
      <c r="J16" s="249">
        <v>297647</v>
      </c>
      <c r="K16" s="214">
        <v>72</v>
      </c>
      <c r="L16" s="214">
        <v>0</v>
      </c>
      <c r="M16" s="215">
        <v>0</v>
      </c>
      <c r="N16" s="214">
        <v>86874</v>
      </c>
      <c r="O16" s="214">
        <v>1239</v>
      </c>
      <c r="P16" s="214">
        <v>0</v>
      </c>
      <c r="Q16" s="215">
        <v>0</v>
      </c>
      <c r="R16" s="214">
        <v>384521</v>
      </c>
      <c r="S16" s="214">
        <v>1311</v>
      </c>
      <c r="T16" s="214">
        <v>0</v>
      </c>
      <c r="U16" s="215">
        <v>0</v>
      </c>
      <c r="V16" s="214">
        <v>190671</v>
      </c>
      <c r="W16" s="216">
        <v>39</v>
      </c>
      <c r="X16" s="216">
        <v>0</v>
      </c>
      <c r="Y16" s="217">
        <v>0</v>
      </c>
      <c r="Z16" s="366">
        <v>107854</v>
      </c>
      <c r="AA16" s="350">
        <v>0</v>
      </c>
      <c r="AB16" s="350">
        <v>0</v>
      </c>
      <c r="AC16" s="351">
        <v>0</v>
      </c>
      <c r="AD16" s="366">
        <v>298525</v>
      </c>
      <c r="AE16" s="350">
        <v>39</v>
      </c>
      <c r="AF16" s="350">
        <v>0</v>
      </c>
      <c r="AG16" s="351">
        <v>0</v>
      </c>
      <c r="AH16" s="214">
        <v>87062</v>
      </c>
      <c r="AI16" s="214">
        <v>0</v>
      </c>
      <c r="AJ16" s="214">
        <v>0</v>
      </c>
      <c r="AK16" s="215">
        <v>0</v>
      </c>
      <c r="AL16" s="214">
        <v>385587</v>
      </c>
      <c r="AM16" s="214">
        <v>39</v>
      </c>
      <c r="AN16" s="214">
        <v>0</v>
      </c>
      <c r="AO16" s="215">
        <v>0</v>
      </c>
    </row>
    <row r="17" spans="1:41" ht="16.5" thickBot="1" x14ac:dyDescent="0.3">
      <c r="A17" s="66" t="s">
        <v>42</v>
      </c>
      <c r="B17" s="218">
        <v>0</v>
      </c>
      <c r="C17" s="218">
        <v>0</v>
      </c>
      <c r="D17" s="218">
        <v>2992.39</v>
      </c>
      <c r="E17" s="219">
        <v>2431.16</v>
      </c>
      <c r="F17" s="250">
        <v>0</v>
      </c>
      <c r="G17" s="218">
        <v>0</v>
      </c>
      <c r="H17" s="218">
        <v>993</v>
      </c>
      <c r="I17" s="219">
        <v>962</v>
      </c>
      <c r="J17" s="250">
        <v>0</v>
      </c>
      <c r="K17" s="218">
        <v>0</v>
      </c>
      <c r="L17" s="218">
        <v>3985.87</v>
      </c>
      <c r="M17" s="219">
        <v>3132.95</v>
      </c>
      <c r="N17" s="218">
        <v>0</v>
      </c>
      <c r="O17" s="218">
        <v>0</v>
      </c>
      <c r="P17" s="218">
        <v>333</v>
      </c>
      <c r="Q17" s="219">
        <v>303</v>
      </c>
      <c r="R17" s="218">
        <v>0</v>
      </c>
      <c r="S17" s="218">
        <v>0</v>
      </c>
      <c r="T17" s="218">
        <v>4318.67</v>
      </c>
      <c r="U17" s="219">
        <v>3435.73</v>
      </c>
      <c r="V17" s="220">
        <v>0</v>
      </c>
      <c r="W17" s="220">
        <v>0</v>
      </c>
      <c r="X17" s="218">
        <v>2676.58</v>
      </c>
      <c r="Y17" s="219">
        <v>2175.0300000000002</v>
      </c>
      <c r="Z17" s="367">
        <v>0</v>
      </c>
      <c r="AA17" s="367">
        <v>0</v>
      </c>
      <c r="AB17" s="368">
        <v>706.81</v>
      </c>
      <c r="AC17" s="369">
        <v>2617.6999999999998</v>
      </c>
      <c r="AD17" s="367">
        <v>0</v>
      </c>
      <c r="AE17" s="367">
        <v>0</v>
      </c>
      <c r="AF17" s="368">
        <v>3385.16</v>
      </c>
      <c r="AG17" s="369">
        <v>2881.84</v>
      </c>
      <c r="AH17" s="218">
        <v>0</v>
      </c>
      <c r="AI17" s="218">
        <v>0</v>
      </c>
      <c r="AJ17" s="218">
        <v>36.01</v>
      </c>
      <c r="AK17" s="219">
        <v>11.34</v>
      </c>
      <c r="AL17" s="218">
        <v>0</v>
      </c>
      <c r="AM17" s="218">
        <v>0</v>
      </c>
      <c r="AN17" s="218">
        <v>3421.17</v>
      </c>
      <c r="AO17" s="219">
        <v>2893.18</v>
      </c>
    </row>
    <row r="18" spans="1:41" ht="16.5" thickBot="1" x14ac:dyDescent="0.3">
      <c r="A18" s="127" t="s">
        <v>33</v>
      </c>
      <c r="B18" s="221">
        <f t="shared" ref="B18:F18" si="1">SUM(B16:B17)</f>
        <v>195470</v>
      </c>
      <c r="C18" s="221">
        <f t="shared" si="1"/>
        <v>72</v>
      </c>
      <c r="D18" s="221">
        <f t="shared" si="1"/>
        <v>2992.39</v>
      </c>
      <c r="E18" s="222">
        <f t="shared" si="1"/>
        <v>2431.16</v>
      </c>
      <c r="F18" s="251">
        <f t="shared" si="1"/>
        <v>102177</v>
      </c>
      <c r="G18" s="221">
        <v>0</v>
      </c>
      <c r="H18" s="221">
        <v>993</v>
      </c>
      <c r="I18" s="222">
        <v>962</v>
      </c>
      <c r="J18" s="251">
        <v>297647</v>
      </c>
      <c r="K18" s="221">
        <v>72</v>
      </c>
      <c r="L18" s="221">
        <v>3985.87</v>
      </c>
      <c r="M18" s="222">
        <v>3132.95</v>
      </c>
      <c r="N18" s="221">
        <v>86874</v>
      </c>
      <c r="O18" s="221">
        <v>1239</v>
      </c>
      <c r="P18" s="221">
        <v>333</v>
      </c>
      <c r="Q18" s="222">
        <v>303</v>
      </c>
      <c r="R18" s="221">
        <v>384521</v>
      </c>
      <c r="S18" s="221">
        <v>0</v>
      </c>
      <c r="T18" s="221">
        <v>4318.67</v>
      </c>
      <c r="U18" s="221"/>
      <c r="V18" s="221">
        <f t="shared" ref="V18:Y18" si="2">SUM(V16:V17)</f>
        <v>190671</v>
      </c>
      <c r="W18" s="221">
        <f t="shared" si="2"/>
        <v>39</v>
      </c>
      <c r="X18" s="221">
        <f t="shared" si="2"/>
        <v>2676.58</v>
      </c>
      <c r="Y18" s="222">
        <f t="shared" si="2"/>
        <v>2175.0300000000002</v>
      </c>
      <c r="Z18" s="352">
        <f t="shared" ref="Z18:AC18" si="3">SUM(Z16:Z17)</f>
        <v>107854</v>
      </c>
      <c r="AA18" s="352">
        <f t="shared" si="3"/>
        <v>0</v>
      </c>
      <c r="AB18" s="352">
        <f t="shared" si="3"/>
        <v>706.81</v>
      </c>
      <c r="AC18" s="353">
        <f t="shared" si="3"/>
        <v>2617.6999999999998</v>
      </c>
      <c r="AD18" s="352">
        <v>298525</v>
      </c>
      <c r="AE18" s="352">
        <v>39</v>
      </c>
      <c r="AF18" s="352">
        <v>3385.16</v>
      </c>
      <c r="AG18" s="353">
        <v>2881.84</v>
      </c>
      <c r="AH18" s="221">
        <v>87062</v>
      </c>
      <c r="AI18" s="221">
        <v>0</v>
      </c>
      <c r="AJ18" s="221">
        <v>36.01</v>
      </c>
      <c r="AK18" s="222">
        <v>11.34</v>
      </c>
      <c r="AL18" s="221">
        <v>385587</v>
      </c>
      <c r="AM18" s="221">
        <v>39</v>
      </c>
      <c r="AN18" s="221">
        <v>3421.17</v>
      </c>
      <c r="AO18" s="221">
        <v>2893.18</v>
      </c>
    </row>
    <row r="19" spans="1:41" ht="18.75" x14ac:dyDescent="0.25">
      <c r="A19" s="165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Z19" s="317"/>
      <c r="AA19" s="317"/>
      <c r="AB19" s="317"/>
      <c r="AC19" s="317"/>
      <c r="AD19" s="365"/>
      <c r="AE19" s="365"/>
      <c r="AF19" s="365"/>
      <c r="AG19" s="365"/>
      <c r="AH19" s="7"/>
      <c r="AI19" s="7"/>
      <c r="AJ19" s="7"/>
      <c r="AK19" s="7"/>
      <c r="AL19" s="7"/>
      <c r="AM19" s="7"/>
      <c r="AN19" s="7"/>
      <c r="AO19" s="7"/>
    </row>
    <row r="20" spans="1:41" ht="16.5" thickBot="1" x14ac:dyDescent="0.3">
      <c r="A20" s="79" t="s">
        <v>35</v>
      </c>
      <c r="B20" s="223">
        <v>0</v>
      </c>
      <c r="C20" s="223">
        <v>258</v>
      </c>
      <c r="D20" s="223">
        <v>118207</v>
      </c>
      <c r="E20" s="224">
        <v>0</v>
      </c>
      <c r="F20" s="198">
        <v>0</v>
      </c>
      <c r="G20" s="196">
        <v>248</v>
      </c>
      <c r="H20" s="196">
        <v>65105</v>
      </c>
      <c r="I20" s="197">
        <v>0</v>
      </c>
      <c r="J20" s="258">
        <v>0</v>
      </c>
      <c r="K20" s="259">
        <v>506</v>
      </c>
      <c r="L20" s="259">
        <v>183312</v>
      </c>
      <c r="M20" s="260">
        <v>0</v>
      </c>
      <c r="N20" s="223">
        <v>0</v>
      </c>
      <c r="O20" s="223">
        <v>217</v>
      </c>
      <c r="P20" s="223">
        <v>35264</v>
      </c>
      <c r="Q20" s="224">
        <v>0</v>
      </c>
      <c r="R20" s="223">
        <v>0</v>
      </c>
      <c r="S20" s="223">
        <v>723</v>
      </c>
      <c r="T20" s="223">
        <v>218576</v>
      </c>
      <c r="U20" s="224">
        <v>0</v>
      </c>
      <c r="V20" s="225">
        <v>0</v>
      </c>
      <c r="W20" s="225">
        <v>529</v>
      </c>
      <c r="X20" s="223">
        <v>128662</v>
      </c>
      <c r="Y20" s="226">
        <v>0</v>
      </c>
      <c r="Z20" s="354">
        <v>0</v>
      </c>
      <c r="AA20" s="354">
        <v>141</v>
      </c>
      <c r="AB20" s="355">
        <v>0</v>
      </c>
      <c r="AC20" s="356">
        <v>0</v>
      </c>
      <c r="AD20" s="370">
        <v>0</v>
      </c>
      <c r="AE20" s="371">
        <v>670</v>
      </c>
      <c r="AF20" s="371">
        <v>192148</v>
      </c>
      <c r="AG20" s="372">
        <v>0</v>
      </c>
      <c r="AH20" s="223">
        <v>0</v>
      </c>
      <c r="AI20" s="223">
        <v>147</v>
      </c>
      <c r="AJ20" s="223">
        <v>31109</v>
      </c>
      <c r="AK20" s="224">
        <v>0</v>
      </c>
      <c r="AL20" s="223">
        <v>0</v>
      </c>
      <c r="AM20" s="223">
        <v>817</v>
      </c>
      <c r="AN20" s="223">
        <v>223257</v>
      </c>
      <c r="AO20" s="224">
        <v>0</v>
      </c>
    </row>
    <row r="21" spans="1:41" ht="16.5" thickBot="1" x14ac:dyDescent="0.3">
      <c r="A21" s="76" t="s">
        <v>39</v>
      </c>
      <c r="B21" s="227">
        <f t="shared" ref="B21:E21" si="4">B20</f>
        <v>0</v>
      </c>
      <c r="C21" s="227">
        <f t="shared" si="4"/>
        <v>258</v>
      </c>
      <c r="D21" s="227">
        <f t="shared" si="4"/>
        <v>118207</v>
      </c>
      <c r="E21" s="252">
        <f t="shared" si="4"/>
        <v>0</v>
      </c>
      <c r="F21" s="256">
        <v>0</v>
      </c>
      <c r="G21" s="227">
        <v>248</v>
      </c>
      <c r="H21" s="227">
        <v>65105</v>
      </c>
      <c r="I21" s="252">
        <v>0</v>
      </c>
      <c r="J21" s="256">
        <v>0</v>
      </c>
      <c r="K21" s="227">
        <v>506</v>
      </c>
      <c r="L21" s="227">
        <v>183312</v>
      </c>
      <c r="M21" s="252">
        <v>0</v>
      </c>
      <c r="N21" s="227">
        <v>0</v>
      </c>
      <c r="O21" s="227">
        <v>217</v>
      </c>
      <c r="P21" s="227">
        <v>35264</v>
      </c>
      <c r="Q21" s="252">
        <v>0</v>
      </c>
      <c r="R21" s="227">
        <v>0</v>
      </c>
      <c r="S21" s="227">
        <v>723</v>
      </c>
      <c r="T21" s="227">
        <v>218576</v>
      </c>
      <c r="U21" s="227">
        <v>0</v>
      </c>
      <c r="V21" s="227">
        <f t="shared" ref="V21:Y21" si="5">V20</f>
        <v>0</v>
      </c>
      <c r="W21" s="227">
        <f t="shared" si="5"/>
        <v>529</v>
      </c>
      <c r="X21" s="227">
        <f t="shared" si="5"/>
        <v>128662</v>
      </c>
      <c r="Y21" s="252">
        <f t="shared" si="5"/>
        <v>0</v>
      </c>
      <c r="Z21" s="373">
        <f t="shared" ref="Z21:AC21" si="6">Z20</f>
        <v>0</v>
      </c>
      <c r="AA21" s="373">
        <f t="shared" si="6"/>
        <v>141</v>
      </c>
      <c r="AB21" s="373">
        <f t="shared" si="6"/>
        <v>0</v>
      </c>
      <c r="AC21" s="374">
        <f t="shared" si="6"/>
        <v>0</v>
      </c>
      <c r="AD21" s="375">
        <v>0</v>
      </c>
      <c r="AE21" s="373">
        <v>670</v>
      </c>
      <c r="AF21" s="373">
        <v>192148</v>
      </c>
      <c r="AG21" s="374">
        <v>0</v>
      </c>
      <c r="AH21" s="227">
        <v>0</v>
      </c>
      <c r="AI21" s="227">
        <v>147</v>
      </c>
      <c r="AJ21" s="227">
        <v>31109</v>
      </c>
      <c r="AK21" s="252">
        <v>0</v>
      </c>
      <c r="AL21" s="227">
        <v>0</v>
      </c>
      <c r="AM21" s="227">
        <v>817</v>
      </c>
      <c r="AN21" s="227">
        <v>223257</v>
      </c>
      <c r="AO21" s="227">
        <v>0</v>
      </c>
    </row>
    <row r="22" spans="1:41" ht="32.25" thickBot="1" x14ac:dyDescent="0.3">
      <c r="A22" s="128" t="s">
        <v>94</v>
      </c>
      <c r="B22" s="229">
        <f t="shared" ref="B22:E22" si="7">B14+B18+B21</f>
        <v>2533656</v>
      </c>
      <c r="C22" s="228">
        <f t="shared" si="7"/>
        <v>802</v>
      </c>
      <c r="D22" s="228">
        <f>D14+D18+D21</f>
        <v>121199.39</v>
      </c>
      <c r="E22" s="230">
        <f t="shared" si="7"/>
        <v>2431.16</v>
      </c>
      <c r="F22" s="228">
        <v>1318237</v>
      </c>
      <c r="G22" s="228">
        <v>271</v>
      </c>
      <c r="H22" s="228">
        <v>66098.48</v>
      </c>
      <c r="I22" s="230">
        <v>962</v>
      </c>
      <c r="J22" s="243">
        <v>3853878</v>
      </c>
      <c r="K22" s="243">
        <v>1072</v>
      </c>
      <c r="L22" s="243">
        <v>187297.87</v>
      </c>
      <c r="M22" s="264">
        <v>3132.95</v>
      </c>
      <c r="N22" s="228">
        <v>735963</v>
      </c>
      <c r="O22" s="228">
        <v>1844</v>
      </c>
      <c r="P22" s="228">
        <v>35596.800000000003</v>
      </c>
      <c r="Q22" s="230">
        <v>303</v>
      </c>
      <c r="R22" s="228">
        <v>4589841</v>
      </c>
      <c r="S22" s="228">
        <v>2916</v>
      </c>
      <c r="T22" s="228">
        <v>222894.67</v>
      </c>
      <c r="U22" s="228">
        <v>3435.73</v>
      </c>
      <c r="V22" s="228">
        <f t="shared" ref="V22:AC22" si="8">V14+V18+V21</f>
        <v>2450386</v>
      </c>
      <c r="W22" s="228">
        <f t="shared" si="8"/>
        <v>774.15100000000007</v>
      </c>
      <c r="X22" s="228">
        <f t="shared" si="8"/>
        <v>131338.57999999999</v>
      </c>
      <c r="Y22" s="230">
        <f t="shared" si="8"/>
        <v>2175.0300000000002</v>
      </c>
      <c r="Z22" s="357">
        <f t="shared" si="8"/>
        <v>1181326.7</v>
      </c>
      <c r="AA22" s="357">
        <f t="shared" si="8"/>
        <v>177.09800000000001</v>
      </c>
      <c r="AB22" s="357">
        <f t="shared" si="8"/>
        <v>706.81</v>
      </c>
      <c r="AC22" s="358">
        <f t="shared" si="8"/>
        <v>2617.6999999999998</v>
      </c>
      <c r="AD22" s="357">
        <v>3631712.7</v>
      </c>
      <c r="AE22" s="357">
        <v>951.24900000000002</v>
      </c>
      <c r="AF22" s="357">
        <v>195533.16</v>
      </c>
      <c r="AG22" s="358">
        <v>2881.84</v>
      </c>
      <c r="AH22" s="228">
        <v>770080</v>
      </c>
      <c r="AI22" s="228">
        <v>511</v>
      </c>
      <c r="AJ22" s="228">
        <v>31145.01</v>
      </c>
      <c r="AK22" s="230">
        <v>11.34</v>
      </c>
      <c r="AL22" s="228">
        <v>4401792.7</v>
      </c>
      <c r="AM22" s="228">
        <v>1462.249</v>
      </c>
      <c r="AN22" s="228">
        <v>226678.17</v>
      </c>
      <c r="AO22" s="228">
        <v>2893.18</v>
      </c>
    </row>
    <row r="23" spans="1:41" ht="15.75" x14ac:dyDescent="0.25">
      <c r="A23" s="129" t="s">
        <v>87</v>
      </c>
      <c r="B23" s="234">
        <v>0</v>
      </c>
      <c r="C23" s="234">
        <v>127205</v>
      </c>
      <c r="D23" s="231">
        <v>0</v>
      </c>
      <c r="E23" s="232">
        <v>0</v>
      </c>
      <c r="F23" s="253"/>
      <c r="G23" s="268">
        <v>70166</v>
      </c>
      <c r="H23" s="255"/>
      <c r="I23" s="254"/>
      <c r="J23" s="261"/>
      <c r="K23" s="269">
        <v>197371</v>
      </c>
      <c r="L23" s="262"/>
      <c r="M23" s="263"/>
      <c r="N23" s="231"/>
      <c r="O23" s="231">
        <v>35029</v>
      </c>
      <c r="P23" s="231"/>
      <c r="Q23" s="232"/>
      <c r="R23" s="231"/>
      <c r="S23" s="231">
        <v>232400</v>
      </c>
      <c r="T23" s="231"/>
      <c r="U23" s="232"/>
      <c r="V23" s="274"/>
      <c r="W23" s="275">
        <v>126735</v>
      </c>
      <c r="X23" s="274"/>
      <c r="Y23" s="276"/>
      <c r="Z23" s="376"/>
      <c r="AA23" s="233">
        <v>61259</v>
      </c>
      <c r="AB23" s="376"/>
      <c r="AC23" s="235"/>
      <c r="AD23" s="261"/>
      <c r="AE23" s="262">
        <v>187994</v>
      </c>
      <c r="AF23" s="262"/>
      <c r="AG23" s="263"/>
      <c r="AH23" s="231"/>
      <c r="AI23" s="231">
        <v>26729</v>
      </c>
      <c r="AJ23" s="231"/>
      <c r="AK23" s="232"/>
      <c r="AL23" s="231"/>
      <c r="AM23" s="231">
        <f>AE23+AI23</f>
        <v>214723</v>
      </c>
      <c r="AN23" s="231"/>
      <c r="AO23" s="232"/>
    </row>
    <row r="26" spans="1:41" x14ac:dyDescent="0.25">
      <c r="AH26" s="7"/>
      <c r="AN26" s="7"/>
    </row>
    <row r="27" spans="1:41" x14ac:dyDescent="0.25">
      <c r="AL27" s="7"/>
    </row>
    <row r="28" spans="1:41" x14ac:dyDescent="0.25">
      <c r="AC28" s="7"/>
    </row>
    <row r="31" spans="1:41" x14ac:dyDescent="0.25">
      <c r="AM31" s="7"/>
    </row>
  </sheetData>
  <mergeCells count="13">
    <mergeCell ref="AH3:AK3"/>
    <mergeCell ref="AL3:AO3"/>
    <mergeCell ref="V2:AO2"/>
    <mergeCell ref="B2:U2"/>
    <mergeCell ref="G3:H3"/>
    <mergeCell ref="V3:Y3"/>
    <mergeCell ref="K3:L3"/>
    <mergeCell ref="B3:E3"/>
    <mergeCell ref="AE3:AF3"/>
    <mergeCell ref="N3:Q3"/>
    <mergeCell ref="R3:U3"/>
    <mergeCell ref="Z3:AC3"/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Хлынина Ангелина Дмитриевна</cp:lastModifiedBy>
  <cp:lastPrinted>2023-04-24T11:59:59Z</cp:lastPrinted>
  <dcterms:created xsi:type="dcterms:W3CDTF">2019-05-24T06:43:52Z</dcterms:created>
  <dcterms:modified xsi:type="dcterms:W3CDTF">2023-10-23T11:40:20Z</dcterms:modified>
</cp:coreProperties>
</file>