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2023\2 квартал 2023\производство\"/>
    </mc:Choice>
  </mc:AlternateContent>
  <bookViews>
    <workbookView xWindow="0" yWindow="0" windowWidth="600" windowHeight="0" tabRatio="599" firstSheet="1" activeTab="6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  <sheet name="7. Потребление топлива" sheetId="10" r:id="rId7"/>
  </sheets>
  <externalReferences>
    <externalReference r:id="rId8"/>
  </externalReferences>
  <definedNames>
    <definedName name="_xlnm.Print_Area" localSheetId="0">'1. Выработка электроэнергии'!$A$1:$A$36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6" l="1"/>
  <c r="G15" i="6"/>
  <c r="G16" i="6"/>
  <c r="G17" i="6"/>
  <c r="G18" i="6"/>
  <c r="G19" i="6"/>
  <c r="G13" i="6"/>
  <c r="G10" i="7"/>
  <c r="G11" i="7"/>
  <c r="G12" i="7"/>
  <c r="G13" i="7"/>
  <c r="G14" i="7"/>
  <c r="G9" i="7"/>
  <c r="Q21" i="1"/>
  <c r="P21" i="1"/>
  <c r="O21" i="1"/>
  <c r="F15" i="7" l="1"/>
  <c r="R21" i="3" l="1"/>
  <c r="R23" i="3" s="1"/>
  <c r="R16" i="3"/>
  <c r="R13" i="3"/>
  <c r="R12" i="3"/>
  <c r="R11" i="3"/>
  <c r="R10" i="3"/>
  <c r="R9" i="3"/>
  <c r="R8" i="3"/>
  <c r="R7" i="3"/>
  <c r="R6" i="3"/>
  <c r="R5" i="3"/>
  <c r="Q27" i="1"/>
  <c r="P27" i="1"/>
  <c r="O27" i="1"/>
  <c r="O22" i="1"/>
  <c r="P22" i="1"/>
  <c r="Q22" i="1"/>
  <c r="G6" i="7" l="1"/>
  <c r="G5" i="7"/>
  <c r="G6" i="6"/>
  <c r="G7" i="6"/>
  <c r="G8" i="6"/>
  <c r="G9" i="6"/>
  <c r="G10" i="6"/>
  <c r="G5" i="6"/>
  <c r="R25" i="3" l="1"/>
  <c r="O35" i="1" l="1"/>
  <c r="P35" i="1"/>
  <c r="Q35" i="1"/>
  <c r="O36" i="1"/>
  <c r="P36" i="1"/>
  <c r="Q36" i="1"/>
  <c r="R15" i="1"/>
  <c r="R14" i="1"/>
  <c r="R13" i="1"/>
  <c r="R12" i="1"/>
  <c r="R11" i="1"/>
  <c r="R10" i="1"/>
  <c r="R9" i="1"/>
  <c r="R8" i="1"/>
  <c r="R7" i="1"/>
  <c r="R6" i="1"/>
  <c r="R5" i="1"/>
  <c r="R21" i="1"/>
  <c r="R20" i="1"/>
  <c r="R19" i="1"/>
  <c r="R18" i="1"/>
  <c r="R27" i="1"/>
  <c r="R26" i="1"/>
  <c r="R25" i="1"/>
  <c r="R24" i="1"/>
  <c r="R30" i="1"/>
  <c r="O28" i="1"/>
  <c r="P28" i="1"/>
  <c r="Q28" i="1"/>
  <c r="O16" i="1"/>
  <c r="P16" i="1"/>
  <c r="Q16" i="1"/>
  <c r="L23" i="3"/>
  <c r="M23" i="3"/>
  <c r="O23" i="3"/>
  <c r="P23" i="3"/>
  <c r="Q23" i="3"/>
  <c r="L19" i="3"/>
  <c r="M19" i="3"/>
  <c r="O19" i="3"/>
  <c r="P19" i="3"/>
  <c r="Q19" i="3"/>
  <c r="R19" i="3"/>
  <c r="O14" i="3"/>
  <c r="P14" i="3"/>
  <c r="Q14" i="3"/>
  <c r="R14" i="3"/>
  <c r="F20" i="6"/>
  <c r="G20" i="6"/>
  <c r="F11" i="6"/>
  <c r="G11" i="6"/>
  <c r="G15" i="7"/>
  <c r="F7" i="7"/>
  <c r="G7" i="7"/>
  <c r="R21" i="10"/>
  <c r="S21" i="10"/>
  <c r="T21" i="10"/>
  <c r="U21" i="10"/>
  <c r="R18" i="10"/>
  <c r="S18" i="10"/>
  <c r="T18" i="10"/>
  <c r="T22" i="10" s="1"/>
  <c r="U18" i="10"/>
  <c r="R14" i="10"/>
  <c r="S14" i="10"/>
  <c r="S22" i="10" s="1"/>
  <c r="O27" i="3" l="1"/>
  <c r="O28" i="3" s="1"/>
  <c r="R35" i="1"/>
  <c r="R16" i="1"/>
  <c r="Q33" i="1"/>
  <c r="Q32" i="1"/>
  <c r="P33" i="1"/>
  <c r="P32" i="1"/>
  <c r="O33" i="1"/>
  <c r="O32" i="1"/>
  <c r="R28" i="1"/>
  <c r="R36" i="1"/>
  <c r="R22" i="1"/>
  <c r="R22" i="10"/>
  <c r="U22" i="10"/>
  <c r="R27" i="3"/>
  <c r="Q27" i="3"/>
  <c r="Q28" i="3" s="1"/>
  <c r="P27" i="3"/>
  <c r="P28" i="3" s="1"/>
  <c r="R32" i="1" l="1"/>
  <c r="R28" i="3"/>
  <c r="R33" i="1"/>
  <c r="N25" i="3"/>
  <c r="S25" i="3" s="1"/>
  <c r="N30" i="1"/>
  <c r="S30" i="1" s="1"/>
  <c r="E7" i="7" l="1"/>
  <c r="E15" i="7"/>
  <c r="E20" i="6"/>
  <c r="E11" i="6"/>
  <c r="Q21" i="10" l="1"/>
  <c r="P21" i="10"/>
  <c r="O21" i="10"/>
  <c r="N21" i="10"/>
  <c r="Q18" i="10"/>
  <c r="P18" i="10"/>
  <c r="P22" i="10" s="1"/>
  <c r="O18" i="10"/>
  <c r="N18" i="10"/>
  <c r="O14" i="10"/>
  <c r="N14" i="10"/>
  <c r="N22" i="3"/>
  <c r="S22" i="3" s="1"/>
  <c r="N21" i="3"/>
  <c r="N18" i="3"/>
  <c r="S18" i="3" s="1"/>
  <c r="N17" i="3"/>
  <c r="S17" i="3" s="1"/>
  <c r="N16" i="3"/>
  <c r="N13" i="3"/>
  <c r="S13" i="3" s="1"/>
  <c r="N12" i="3"/>
  <c r="S12" i="3" s="1"/>
  <c r="N11" i="3"/>
  <c r="S11" i="3" s="1"/>
  <c r="N10" i="3"/>
  <c r="S10" i="3" s="1"/>
  <c r="N9" i="3"/>
  <c r="S9" i="3" s="1"/>
  <c r="N8" i="3"/>
  <c r="S8" i="3" s="1"/>
  <c r="N7" i="3"/>
  <c r="S7" i="3" s="1"/>
  <c r="N6" i="3"/>
  <c r="S6" i="3" s="1"/>
  <c r="N5" i="3"/>
  <c r="S5" i="3" s="1"/>
  <c r="M14" i="3"/>
  <c r="M27" i="3" s="1"/>
  <c r="M28" i="3" s="1"/>
  <c r="L14" i="3"/>
  <c r="L27" i="3" s="1"/>
  <c r="L28" i="3" s="1"/>
  <c r="K23" i="3"/>
  <c r="K19" i="3"/>
  <c r="K14" i="3"/>
  <c r="N26" i="1"/>
  <c r="S26" i="1" s="1"/>
  <c r="N25" i="1"/>
  <c r="S25" i="1" s="1"/>
  <c r="N24" i="1"/>
  <c r="S24" i="1" s="1"/>
  <c r="N20" i="1"/>
  <c r="S20" i="1" s="1"/>
  <c r="N19" i="1"/>
  <c r="S19" i="1" s="1"/>
  <c r="N18" i="1"/>
  <c r="S18" i="1" s="1"/>
  <c r="N5" i="1"/>
  <c r="S5" i="1" s="1"/>
  <c r="N8" i="1"/>
  <c r="S8" i="1" s="1"/>
  <c r="N7" i="1"/>
  <c r="S7" i="1" s="1"/>
  <c r="N6" i="1"/>
  <c r="S6" i="1" s="1"/>
  <c r="N14" i="1"/>
  <c r="S14" i="1" s="1"/>
  <c r="N13" i="1"/>
  <c r="S13" i="1" s="1"/>
  <c r="N12" i="1"/>
  <c r="S12" i="1" s="1"/>
  <c r="N11" i="1"/>
  <c r="S11" i="1" s="1"/>
  <c r="N10" i="1"/>
  <c r="S10" i="1" s="1"/>
  <c r="N9" i="1"/>
  <c r="S9" i="1" s="1"/>
  <c r="M35" i="1"/>
  <c r="M27" i="1"/>
  <c r="M28" i="1" s="1"/>
  <c r="M22" i="1"/>
  <c r="M15" i="1"/>
  <c r="M16" i="1" s="1"/>
  <c r="L35" i="1"/>
  <c r="L27" i="1"/>
  <c r="L28" i="1" s="1"/>
  <c r="L21" i="1"/>
  <c r="N21" i="1" s="1"/>
  <c r="S21" i="1" s="1"/>
  <c r="L15" i="1"/>
  <c r="K35" i="1"/>
  <c r="K22" i="1"/>
  <c r="K16" i="1"/>
  <c r="K27" i="1"/>
  <c r="N22" i="10" l="1"/>
  <c r="O22" i="10"/>
  <c r="Q22" i="10"/>
  <c r="K27" i="3"/>
  <c r="K28" i="3" s="1"/>
  <c r="S16" i="3"/>
  <c r="N19" i="3"/>
  <c r="S19" i="3" s="1"/>
  <c r="S21" i="3"/>
  <c r="N23" i="3"/>
  <c r="S23" i="3" s="1"/>
  <c r="S35" i="1"/>
  <c r="N27" i="1"/>
  <c r="S27" i="1" s="1"/>
  <c r="N22" i="1"/>
  <c r="S22" i="1" s="1"/>
  <c r="L36" i="1"/>
  <c r="L22" i="1"/>
  <c r="N14" i="3"/>
  <c r="N35" i="1"/>
  <c r="M32" i="1"/>
  <c r="M33" i="1" s="1"/>
  <c r="L16" i="1"/>
  <c r="M36" i="1"/>
  <c r="N15" i="1"/>
  <c r="S15" i="1" s="1"/>
  <c r="S36" i="1" s="1"/>
  <c r="K28" i="1"/>
  <c r="N28" i="1" s="1"/>
  <c r="S28" i="1" s="1"/>
  <c r="K36" i="1"/>
  <c r="N27" i="3" l="1"/>
  <c r="N28" i="3" s="1"/>
  <c r="S14" i="3"/>
  <c r="S27" i="3" s="1"/>
  <c r="S28" i="3" s="1"/>
  <c r="N16" i="1"/>
  <c r="S16" i="1" s="1"/>
  <c r="K32" i="1"/>
  <c r="K33" i="1" s="1"/>
  <c r="L32" i="1"/>
  <c r="L33" i="1" s="1"/>
  <c r="N36" i="1"/>
  <c r="N32" i="1" l="1"/>
  <c r="S32" i="1" s="1"/>
  <c r="N33" i="1"/>
  <c r="S33" i="1" s="1"/>
  <c r="D20" i="6" l="1"/>
  <c r="I9" i="1" l="1"/>
  <c r="G35" i="1"/>
  <c r="I22" i="3" l="1"/>
  <c r="H28" i="1"/>
  <c r="G28" i="1"/>
  <c r="F28" i="1"/>
  <c r="H22" i="1"/>
  <c r="G22" i="1"/>
  <c r="F22" i="1"/>
  <c r="G16" i="1"/>
  <c r="F16" i="1"/>
  <c r="F32" i="1" l="1"/>
  <c r="G32" i="1"/>
  <c r="C11" i="6" l="1"/>
  <c r="G33" i="1" l="1"/>
  <c r="F33" i="1"/>
  <c r="F18" i="10" l="1"/>
  <c r="B14" i="10"/>
  <c r="D15" i="7"/>
  <c r="D7" i="7"/>
  <c r="D6" i="7"/>
  <c r="D5" i="7"/>
  <c r="C15" i="7"/>
  <c r="C7" i="7"/>
  <c r="B15" i="7"/>
  <c r="B7" i="7"/>
  <c r="D10" i="6"/>
  <c r="D9" i="6"/>
  <c r="D8" i="6"/>
  <c r="D7" i="6"/>
  <c r="D6" i="6"/>
  <c r="D5" i="6"/>
  <c r="C20" i="6"/>
  <c r="B20" i="6"/>
  <c r="B11" i="6"/>
  <c r="D11" i="6" l="1"/>
  <c r="I25" i="3"/>
  <c r="I21" i="3"/>
  <c r="I18" i="3"/>
  <c r="I17" i="3"/>
  <c r="I16" i="3"/>
  <c r="I13" i="3"/>
  <c r="I12" i="3"/>
  <c r="I11" i="3"/>
  <c r="I10" i="3"/>
  <c r="I9" i="3"/>
  <c r="I8" i="3"/>
  <c r="I7" i="3"/>
  <c r="I6" i="3"/>
  <c r="I5" i="3"/>
  <c r="H19" i="3"/>
  <c r="H14" i="3"/>
  <c r="G23" i="3"/>
  <c r="G19" i="3"/>
  <c r="G14" i="3"/>
  <c r="F19" i="3"/>
  <c r="F14" i="3"/>
  <c r="E25" i="3"/>
  <c r="D23" i="3"/>
  <c r="C23" i="3"/>
  <c r="B23" i="3"/>
  <c r="E22" i="3"/>
  <c r="J22" i="3" s="1"/>
  <c r="E21" i="3"/>
  <c r="D19" i="3"/>
  <c r="C19" i="3"/>
  <c r="B19" i="3"/>
  <c r="E18" i="3"/>
  <c r="E17" i="3"/>
  <c r="E16" i="3"/>
  <c r="D14" i="3"/>
  <c r="C14" i="3"/>
  <c r="B14" i="3"/>
  <c r="E13" i="3"/>
  <c r="E12" i="3"/>
  <c r="E11" i="3"/>
  <c r="E10" i="3"/>
  <c r="J10" i="3" s="1"/>
  <c r="E9" i="3"/>
  <c r="E8" i="3"/>
  <c r="E7" i="3"/>
  <c r="E6" i="3"/>
  <c r="J6" i="3" s="1"/>
  <c r="E5" i="3"/>
  <c r="I30" i="1"/>
  <c r="I28" i="1"/>
  <c r="I27" i="1"/>
  <c r="I26" i="1"/>
  <c r="I25" i="1"/>
  <c r="I24" i="1"/>
  <c r="I21" i="1"/>
  <c r="I20" i="1"/>
  <c r="I19" i="1"/>
  <c r="I18" i="1"/>
  <c r="H16" i="1"/>
  <c r="H32" i="1" s="1"/>
  <c r="H33" i="1" s="1"/>
  <c r="I33" i="1" s="1"/>
  <c r="I15" i="1"/>
  <c r="I14" i="1"/>
  <c r="I13" i="1"/>
  <c r="I12" i="1"/>
  <c r="I11" i="1"/>
  <c r="I10" i="1"/>
  <c r="I8" i="1"/>
  <c r="I7" i="1"/>
  <c r="I6" i="1"/>
  <c r="I5" i="1"/>
  <c r="F36" i="1"/>
  <c r="F35" i="1"/>
  <c r="H36" i="1"/>
  <c r="H35" i="1"/>
  <c r="G36" i="1"/>
  <c r="J7" i="3" l="1"/>
  <c r="J5" i="3"/>
  <c r="J8" i="3"/>
  <c r="J12" i="3"/>
  <c r="G27" i="3"/>
  <c r="G28" i="3" s="1"/>
  <c r="J18" i="3"/>
  <c r="F27" i="3"/>
  <c r="F28" i="3" s="1"/>
  <c r="I16" i="1"/>
  <c r="I22" i="1"/>
  <c r="I32" i="1"/>
  <c r="I14" i="3"/>
  <c r="J13" i="3"/>
  <c r="J21" i="3"/>
  <c r="I23" i="3"/>
  <c r="B27" i="3"/>
  <c r="B28" i="3" s="1"/>
  <c r="J11" i="3"/>
  <c r="I19" i="3"/>
  <c r="J25" i="3"/>
  <c r="E23" i="3"/>
  <c r="H27" i="3"/>
  <c r="H28" i="3" s="1"/>
  <c r="J9" i="3"/>
  <c r="J17" i="3"/>
  <c r="J16" i="3"/>
  <c r="C27" i="3"/>
  <c r="C28" i="3" s="1"/>
  <c r="E19" i="3"/>
  <c r="D27" i="3"/>
  <c r="D28" i="3" s="1"/>
  <c r="E14" i="3"/>
  <c r="I36" i="1"/>
  <c r="I35" i="1"/>
  <c r="D36" i="1"/>
  <c r="C36" i="1"/>
  <c r="B36" i="1"/>
  <c r="D35" i="1"/>
  <c r="C35" i="1"/>
  <c r="B35" i="1"/>
  <c r="E30" i="1"/>
  <c r="D28" i="1"/>
  <c r="C28" i="1"/>
  <c r="B28" i="1"/>
  <c r="E27" i="1"/>
  <c r="E26" i="1"/>
  <c r="E25" i="1"/>
  <c r="E24" i="1"/>
  <c r="D22" i="1"/>
  <c r="C22" i="1"/>
  <c r="B22" i="1"/>
  <c r="E21" i="1"/>
  <c r="E20" i="1"/>
  <c r="E19" i="1"/>
  <c r="E18" i="1"/>
  <c r="D16" i="1"/>
  <c r="C16" i="1"/>
  <c r="B16" i="1"/>
  <c r="E15" i="1"/>
  <c r="E14" i="1"/>
  <c r="E13" i="1"/>
  <c r="E12" i="1"/>
  <c r="E11" i="1"/>
  <c r="E10" i="1"/>
  <c r="E9" i="1"/>
  <c r="E8" i="1"/>
  <c r="E7" i="1"/>
  <c r="E6" i="1"/>
  <c r="E5" i="1"/>
  <c r="J14" i="3" l="1"/>
  <c r="E27" i="3"/>
  <c r="E28" i="3" s="1"/>
  <c r="C32" i="1"/>
  <c r="C33" i="1" s="1"/>
  <c r="J26" i="1"/>
  <c r="J9" i="1"/>
  <c r="J13" i="1"/>
  <c r="J27" i="1"/>
  <c r="J21" i="1"/>
  <c r="J7" i="1"/>
  <c r="J11" i="1"/>
  <c r="J15" i="1"/>
  <c r="J19" i="1"/>
  <c r="J6" i="1"/>
  <c r="J10" i="1"/>
  <c r="J14" i="1"/>
  <c r="D32" i="1"/>
  <c r="D33" i="1" s="1"/>
  <c r="J30" i="1"/>
  <c r="J20" i="1"/>
  <c r="J8" i="1"/>
  <c r="J12" i="1"/>
  <c r="J18" i="1"/>
  <c r="J5" i="1"/>
  <c r="J25" i="1"/>
  <c r="J24" i="1"/>
  <c r="J19" i="3"/>
  <c r="I27" i="3"/>
  <c r="I28" i="3" s="1"/>
  <c r="J23" i="3"/>
  <c r="J27" i="3" s="1"/>
  <c r="J28" i="3" s="1"/>
  <c r="E28" i="1"/>
  <c r="E16" i="1"/>
  <c r="E36" i="1"/>
  <c r="E22" i="1"/>
  <c r="J22" i="1" s="1"/>
  <c r="E35" i="1"/>
  <c r="B32" i="1"/>
  <c r="B33" i="1" s="1"/>
  <c r="J16" i="1" l="1"/>
  <c r="J36" i="1"/>
  <c r="E32" i="1"/>
  <c r="J28" i="1"/>
  <c r="J35" i="1"/>
  <c r="E33" i="1" l="1"/>
  <c r="J32" i="1"/>
  <c r="J33" i="1" l="1"/>
  <c r="C14" i="10" l="1"/>
  <c r="D14" i="10"/>
  <c r="E14" i="10"/>
  <c r="B18" i="10"/>
  <c r="C18" i="10"/>
  <c r="D18" i="10"/>
  <c r="E18" i="10"/>
  <c r="B21" i="10"/>
  <c r="C21" i="10"/>
  <c r="D21" i="10"/>
  <c r="E21" i="10"/>
  <c r="D22" i="10" l="1"/>
  <c r="C22" i="10"/>
  <c r="E22" i="10"/>
  <c r="B22" i="10"/>
</calcChain>
</file>

<file path=xl/sharedStrings.xml><?xml version="1.0" encoding="utf-8"?>
<sst xmlns="http://schemas.openxmlformats.org/spreadsheetml/2006/main" count="255" uniqueCount="95">
  <si>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</si>
  <si>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</si>
  <si>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</si>
  <si>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</si>
  <si>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</si>
  <si>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</si>
  <si>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</si>
  <si>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</si>
  <si>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</si>
  <si>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1 П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</si>
  <si>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</si>
  <si>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</si>
  <si>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</si>
  <si>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</si>
  <si>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</si>
  <si>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</si>
  <si>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</si>
  <si>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</si>
  <si>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</si>
  <si>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</si>
  <si>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</si>
  <si>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</si>
  <si>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</si>
  <si>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</si>
  <si>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</si>
  <si>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</si>
  <si>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</si>
  <si>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</si>
  <si>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</si>
  <si>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</si>
  <si>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</si>
  <si>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</si>
  <si>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</si>
  <si>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</si>
  <si>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</si>
  <si>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</si>
  <si>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</si>
  <si>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</si>
  <si>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</si>
  <si>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</si>
  <si>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1  П</t>
  </si>
  <si>
    <t>Удельный расход условного топлива на отпуск электрической и тепловой энергии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</si>
  <si>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</si>
  <si>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</si>
  <si>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</si>
  <si>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</si>
  <si>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</si>
  <si>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</si>
  <si>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</si>
  <si>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</si>
  <si>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</si>
  <si>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</si>
  <si>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</si>
  <si>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</si>
  <si>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</si>
  <si>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</si>
  <si>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</si>
  <si>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</si>
  <si>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</si>
  <si>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</si>
  <si>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</si>
  <si>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</si>
  <si>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</si>
  <si>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</si>
  <si>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</si>
  <si>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</si>
  <si>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</si>
  <si>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</si>
  <si>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</si>
  <si>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</si>
  <si>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</si>
  <si>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</si>
  <si>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</si>
  <si>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</si>
  <si>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</si>
  <si>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</si>
  <si>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</si>
  <si>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СДМ</t>
  </si>
  <si>
    <t>АО "Мурманская ТЭЦ"</t>
  </si>
  <si>
    <t>Всего "ТГК-1" без учета АО "Мурманская ТЭЦ"</t>
  </si>
  <si>
    <t>Всего "ТГК-1" с учетом АО "Мурманская ТЭЦ"</t>
  </si>
  <si>
    <t>АО «Мурманская ТЭЦ»</t>
  </si>
  <si>
    <t>АО "Мурманская ТЭЦ" (с учетом котельных)</t>
  </si>
  <si>
    <t>СДД</t>
  </si>
  <si>
    <t xml:space="preserve"> </t>
  </si>
  <si>
    <t>газ, тут</t>
  </si>
  <si>
    <t>мазут, тут</t>
  </si>
  <si>
    <t>уголь, тут</t>
  </si>
  <si>
    <t>дрова, тут</t>
  </si>
  <si>
    <t>Всего по ПАО "ТГК-1"без учета АО "Мурманская ТЭЦ"</t>
  </si>
  <si>
    <t>КОМмод*</t>
  </si>
  <si>
    <t>*  По программе (КОММод) ПАО «ТГК-1» в декабре 2021 года введен в эксплуатацию модернизированный генерирующий объект – паротурбинная установка ст.№7 Автовской ТЭЦ электрической мощностью 116,4 МВт. Данный проект был отобран по результатам проведения КОММод в 2019 г.</t>
  </si>
  <si>
    <t>2кв</t>
  </si>
  <si>
    <t>1П</t>
  </si>
  <si>
    <r>
      <rPr>
        <i/>
        <sz val="11"/>
        <color theme="1"/>
        <rFont val="Calibri"/>
        <family val="2"/>
        <charset val="204"/>
        <scheme val="minor"/>
      </rPr>
      <t xml:space="preserve">* По программе (КОММод) ПАО «ТГК-1» в декабре 2021 года введен в эксплуатацию модернизированный генерирующий объект – паротурбинная установка ст.№7 Автовской ТЭЦ электрической мощностью 116,4 МВт. </t>
    </r>
    <r>
      <rPr>
        <sz val="11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</si>
</sst>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%"/>
    <numFmt numFmtId="167" formatCode="_-* #,##0.00_р_._-;\-* #,##0.00_р_._-;_-* &quot;-&quot;??_р_._-;_-@_-"/>
  </numFmts>
  <fonts count="3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name val="Calibri"/>
      <family val="2"/>
      <charset val="204"/>
    </font>
    <font>
      <sz val="11"/>
      <color rgb="FF000000"/>
      <name val="Tahoma"/>
      <family val="2"/>
      <charset val="204"/>
    </font>
    <font>
      <sz val="11"/>
      <color rgb="FFFF0000"/>
      <name val="Calibri"/>
      <family val="2"/>
      <charset val="204"/>
    </font>
    <font>
      <b/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/>
      <diagonal/>
    </border>
    <border>
      <left style="thin">
        <color auto="1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/>
      <bottom style="medium">
        <color indexed="64"/>
      </bottom>
      <diagonal/>
    </border>
    <border>
      <left style="thin">
        <color auto="1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rgb="FFEEECE1"/>
      </left>
      <right/>
      <top/>
      <bottom/>
      <diagonal/>
    </border>
    <border>
      <left style="thin">
        <color rgb="FFEEECE1"/>
      </left>
      <right/>
      <top style="thin">
        <color rgb="FFEEECE1"/>
      </top>
      <bottom style="thin">
        <color rgb="FFEEECE1"/>
      </bottom>
      <diagonal/>
    </border>
    <border>
      <left/>
      <right/>
      <top style="thin">
        <color rgb="FFEEECE1"/>
      </top>
      <bottom style="thin">
        <color rgb="FFEEECE1"/>
      </bottom>
      <diagonal/>
    </border>
    <border>
      <left/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8" fillId="0" borderId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3" fillId="0" borderId="0"/>
    <xf numFmtId="0" fontId="25" fillId="0" borderId="0"/>
    <xf numFmtId="0" fontId="21" fillId="0" borderId="0"/>
    <xf numFmtId="167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167" fontId="26" fillId="0" borderId="0" applyFont="0" applyFill="0" applyBorder="0" applyAlignment="0" applyProtection="0"/>
  </cellStyleXfs>
  <cellXfs count="354">
    <xf numFmtId="0" fontId="0" fillId="0" borderId="0" xfId="0"/>
    <xf numFmtId="3" fontId="9" fillId="0" borderId="11" xfId="2" applyNumberFormat="1" applyFont="1" applyFill="1" applyBorder="1" applyProtection="1"/>
    <xf numFmtId="3" fontId="9" fillId="0" borderId="11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3" fontId="9" fillId="3" borderId="19" xfId="0" applyNumberFormat="1" applyFont="1" applyFill="1" applyBorder="1" applyProtection="1"/>
    <xf numFmtId="3" fontId="0" fillId="0" borderId="0" xfId="0" applyNumberFormat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7" xfId="2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0" fillId="3" borderId="0" xfId="0" applyFill="1" applyBorder="1"/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6" fillId="3" borderId="25" xfId="0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0" fontId="0" fillId="3" borderId="0" xfId="0" applyFill="1"/>
    <xf numFmtId="0" fontId="5" fillId="3" borderId="22" xfId="0" applyFont="1" applyFill="1" applyBorder="1" applyAlignment="1" applyProtection="1"/>
    <xf numFmtId="0" fontId="0" fillId="3" borderId="18" xfId="0" applyFill="1" applyBorder="1" applyAlignment="1" applyProtection="1"/>
    <xf numFmtId="0" fontId="4" fillId="3" borderId="29" xfId="1" applyFont="1" applyFill="1" applyBorder="1" applyAlignment="1" applyProtection="1"/>
    <xf numFmtId="3" fontId="0" fillId="3" borderId="0" xfId="0" applyNumberFormat="1" applyFill="1"/>
    <xf numFmtId="0" fontId="4" fillId="4" borderId="6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3" fontId="4" fillId="4" borderId="32" xfId="1" applyNumberFormat="1" applyFont="1" applyFill="1" applyBorder="1" applyProtection="1"/>
    <xf numFmtId="3" fontId="4" fillId="4" borderId="30" xfId="1" applyNumberFormat="1" applyFont="1" applyFill="1" applyBorder="1" applyProtection="1"/>
    <xf numFmtId="0" fontId="4" fillId="4" borderId="34" xfId="1" applyFont="1" applyFill="1" applyBorder="1" applyAlignment="1" applyProtection="1">
      <alignment horizontal="right"/>
    </xf>
    <xf numFmtId="3" fontId="4" fillId="4" borderId="35" xfId="1" applyNumberFormat="1" applyFont="1" applyFill="1" applyBorder="1" applyProtection="1"/>
    <xf numFmtId="3" fontId="4" fillId="4" borderId="36" xfId="1" applyNumberFormat="1" applyFont="1" applyFill="1" applyBorder="1" applyProtection="1"/>
    <xf numFmtId="3" fontId="4" fillId="4" borderId="34" xfId="1" applyNumberFormat="1" applyFont="1" applyFill="1" applyBorder="1" applyProtection="1"/>
    <xf numFmtId="0" fontId="5" fillId="0" borderId="41" xfId="0" applyFont="1" applyFill="1" applyBorder="1" applyAlignment="1"/>
    <xf numFmtId="0" fontId="6" fillId="0" borderId="42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0" fontId="6" fillId="0" borderId="0" xfId="0" applyFont="1" applyFill="1" applyBorder="1" applyAlignment="1"/>
    <xf numFmtId="0" fontId="0" fillId="0" borderId="0" xfId="0" applyFill="1" applyBorder="1" applyAlignment="1"/>
    <xf numFmtId="3" fontId="11" fillId="0" borderId="19" xfId="0" applyNumberFormat="1" applyFont="1" applyFill="1" applyBorder="1" applyAlignment="1">
      <alignment wrapText="1"/>
    </xf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50" xfId="0" applyFont="1" applyFill="1" applyBorder="1" applyAlignment="1"/>
    <xf numFmtId="0" fontId="6" fillId="0" borderId="23" xfId="0" applyFont="1" applyFill="1" applyBorder="1" applyAlignment="1"/>
    <xf numFmtId="3" fontId="9" fillId="0" borderId="51" xfId="0" applyNumberFormat="1" applyFont="1" applyFill="1" applyBorder="1"/>
    <xf numFmtId="3" fontId="9" fillId="0" borderId="52" xfId="0" applyNumberFormat="1" applyFont="1" applyFill="1" applyBorder="1"/>
    <xf numFmtId="3" fontId="11" fillId="3" borderId="19" xfId="0" applyNumberFormat="1" applyFont="1" applyFill="1" applyBorder="1"/>
    <xf numFmtId="0" fontId="0" fillId="0" borderId="50" xfId="0" applyFill="1" applyBorder="1" applyAlignment="1"/>
    <xf numFmtId="0" fontId="0" fillId="0" borderId="23" xfId="0" applyFill="1" applyBorder="1" applyAlignment="1"/>
    <xf numFmtId="0" fontId="0" fillId="0" borderId="53" xfId="0" applyFill="1" applyBorder="1" applyAlignment="1"/>
    <xf numFmtId="0" fontId="0" fillId="0" borderId="54" xfId="0" applyFill="1" applyBorder="1" applyAlignment="1"/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46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46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42" xfId="0" applyNumberFormat="1" applyFont="1" applyBorder="1" applyAlignment="1">
      <alignment horizontal="center"/>
    </xf>
    <xf numFmtId="4" fontId="9" fillId="0" borderId="43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0" fontId="16" fillId="0" borderId="58" xfId="0" applyFont="1" applyBorder="1" applyAlignment="1">
      <alignment horizontal="justify" wrapText="1"/>
    </xf>
    <xf numFmtId="0" fontId="11" fillId="0" borderId="35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0" fontId="11" fillId="0" borderId="43" xfId="0" applyFont="1" applyBorder="1" applyAlignment="1">
      <alignment horizontal="center" vertical="center" wrapText="1"/>
    </xf>
    <xf numFmtId="165" fontId="0" fillId="0" borderId="0" xfId="0" applyNumberFormat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59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164" fontId="20" fillId="0" borderId="0" xfId="0" applyNumberFormat="1" applyFont="1"/>
    <xf numFmtId="0" fontId="15" fillId="6" borderId="0" xfId="1" applyFont="1" applyFill="1" applyBorder="1" applyAlignment="1">
      <alignment horizontal="left" vertical="center"/>
    </xf>
    <xf numFmtId="4" fontId="19" fillId="0" borderId="24" xfId="0" applyNumberFormat="1" applyFont="1" applyFill="1" applyBorder="1" applyAlignment="1">
      <alignment horizontal="center"/>
    </xf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40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47" xfId="1" applyFont="1" applyFill="1" applyBorder="1" applyAlignment="1">
      <alignment horizontal="left" vertical="center"/>
    </xf>
    <xf numFmtId="0" fontId="9" fillId="0" borderId="42" xfId="0" applyFont="1" applyBorder="1" applyAlignment="1">
      <alignment horizontal="center" vertical="center" wrapText="1"/>
    </xf>
    <xf numFmtId="0" fontId="17" fillId="4" borderId="14" xfId="1" applyFont="1" applyFill="1" applyBorder="1" applyAlignment="1">
      <alignment vertical="center"/>
    </xf>
    <xf numFmtId="0" fontId="4" fillId="4" borderId="62" xfId="1" applyFont="1" applyFill="1" applyBorder="1" applyAlignment="1">
      <alignment horizontal="left" vertical="center" wrapText="1"/>
    </xf>
    <xf numFmtId="0" fontId="17" fillId="4" borderId="55" xfId="1" applyFont="1" applyFill="1" applyBorder="1"/>
    <xf numFmtId="165" fontId="11" fillId="5" borderId="42" xfId="0" applyNumberFormat="1" applyFont="1" applyFill="1" applyBorder="1" applyAlignment="1">
      <alignment horizontal="center" wrapText="1"/>
    </xf>
    <xf numFmtId="165" fontId="11" fillId="5" borderId="43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vertical="center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46" xfId="0" applyNumberFormat="1" applyFont="1" applyFill="1" applyBorder="1" applyAlignment="1" applyProtection="1">
      <alignment vertical="center"/>
    </xf>
    <xf numFmtId="164" fontId="18" fillId="5" borderId="46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60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60" xfId="1" applyFont="1" applyFill="1" applyBorder="1" applyAlignment="1" applyProtection="1">
      <alignment vertical="center"/>
    </xf>
    <xf numFmtId="0" fontId="4" fillId="4" borderId="40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60" xfId="1" applyFont="1" applyFill="1" applyBorder="1" applyAlignment="1">
      <alignment vertical="center"/>
    </xf>
    <xf numFmtId="3" fontId="18" fillId="5" borderId="43" xfId="0" applyNumberFormat="1" applyFont="1" applyFill="1" applyBorder="1" applyAlignment="1">
      <alignment vertical="center"/>
    </xf>
    <xf numFmtId="164" fontId="18" fillId="5" borderId="43" xfId="0" applyNumberFormat="1" applyFont="1" applyFill="1" applyBorder="1" applyAlignment="1">
      <alignment vertical="center"/>
    </xf>
    <xf numFmtId="0" fontId="14" fillId="4" borderId="61" xfId="1" applyFont="1" applyFill="1" applyBorder="1" applyAlignment="1">
      <alignment horizontal="center" vertical="center" wrapText="1"/>
    </xf>
    <xf numFmtId="0" fontId="14" fillId="4" borderId="63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/>
    </xf>
    <xf numFmtId="0" fontId="0" fillId="0" borderId="0" xfId="0"/>
    <xf numFmtId="0" fontId="4" fillId="4" borderId="49" xfId="1" applyFont="1" applyFill="1" applyBorder="1" applyAlignment="1">
      <alignment horizontal="center" vertical="center"/>
    </xf>
    <xf numFmtId="4" fontId="0" fillId="0" borderId="0" xfId="0" applyNumberFormat="1"/>
    <xf numFmtId="0" fontId="15" fillId="6" borderId="35" xfId="1" applyFont="1" applyFill="1" applyBorder="1" applyAlignment="1">
      <alignment horizontal="left" vertical="center"/>
    </xf>
    <xf numFmtId="0" fontId="15" fillId="6" borderId="50" xfId="1" applyFont="1" applyFill="1" applyBorder="1" applyAlignment="1">
      <alignment horizontal="left" vertical="center"/>
    </xf>
    <xf numFmtId="3" fontId="9" fillId="5" borderId="42" xfId="0" applyNumberFormat="1" applyFont="1" applyFill="1" applyBorder="1"/>
    <xf numFmtId="4" fontId="19" fillId="3" borderId="24" xfId="0" applyNumberFormat="1" applyFont="1" applyFill="1" applyBorder="1" applyAlignment="1">
      <alignment horizontal="center"/>
    </xf>
    <xf numFmtId="3" fontId="11" fillId="5" borderId="26" xfId="0" applyNumberFormat="1" applyFont="1" applyFill="1" applyBorder="1" applyProtection="1"/>
    <xf numFmtId="3" fontId="9" fillId="3" borderId="11" xfId="0" applyNumberFormat="1" applyFont="1" applyFill="1" applyBorder="1" applyAlignment="1" applyProtection="1">
      <alignment horizontal="right" vertical="center"/>
    </xf>
    <xf numFmtId="3" fontId="9" fillId="3" borderId="0" xfId="0" applyNumberFormat="1" applyFont="1" applyFill="1" applyBorder="1" applyAlignment="1" applyProtection="1">
      <alignment horizontal="right" vertical="center"/>
    </xf>
    <xf numFmtId="0" fontId="6" fillId="3" borderId="23" xfId="0" applyFont="1" applyFill="1" applyBorder="1" applyAlignment="1" applyProtection="1">
      <alignment horizontal="right" vertical="center"/>
    </xf>
    <xf numFmtId="0" fontId="0" fillId="3" borderId="19" xfId="0" applyFill="1" applyBorder="1" applyAlignment="1" applyProtection="1">
      <alignment horizontal="right" vertical="center"/>
    </xf>
    <xf numFmtId="3" fontId="9" fillId="3" borderId="65" xfId="0" applyNumberFormat="1" applyFont="1" applyFill="1" applyBorder="1" applyAlignment="1" applyProtection="1">
      <alignment horizontal="right" vertical="center"/>
    </xf>
    <xf numFmtId="3" fontId="9" fillId="3" borderId="39" xfId="0" applyNumberFormat="1" applyFont="1" applyFill="1" applyBorder="1" applyAlignment="1" applyProtection="1">
      <alignment horizontal="right" vertical="center"/>
    </xf>
    <xf numFmtId="3" fontId="11" fillId="3" borderId="66" xfId="0" applyNumberFormat="1" applyFont="1" applyFill="1" applyBorder="1" applyProtection="1"/>
    <xf numFmtId="0" fontId="6" fillId="3" borderId="67" xfId="0" applyFont="1" applyFill="1" applyBorder="1" applyAlignment="1" applyProtection="1">
      <alignment vertical="center"/>
    </xf>
    <xf numFmtId="3" fontId="9" fillId="3" borderId="65" xfId="2" applyNumberFormat="1" applyFont="1" applyFill="1" applyBorder="1" applyProtection="1"/>
    <xf numFmtId="3" fontId="9" fillId="3" borderId="39" xfId="2" applyNumberFormat="1" applyFont="1" applyFill="1" applyBorder="1" applyProtection="1"/>
    <xf numFmtId="0" fontId="6" fillId="3" borderId="67" xfId="0" applyFont="1" applyFill="1" applyBorder="1" applyAlignment="1" applyProtection="1"/>
    <xf numFmtId="0" fontId="0" fillId="3" borderId="66" xfId="0" applyFill="1" applyBorder="1" applyAlignment="1" applyProtection="1"/>
    <xf numFmtId="3" fontId="9" fillId="3" borderId="66" xfId="0" applyNumberFormat="1" applyFont="1" applyFill="1" applyBorder="1" applyProtection="1"/>
    <xf numFmtId="3" fontId="11" fillId="3" borderId="66" xfId="0" applyNumberFormat="1" applyFont="1" applyFill="1" applyBorder="1" applyAlignment="1" applyProtection="1">
      <alignment vertical="center" wrapText="1"/>
    </xf>
    <xf numFmtId="3" fontId="11" fillId="3" borderId="68" xfId="0" applyNumberFormat="1" applyFont="1" applyFill="1" applyBorder="1" applyAlignment="1" applyProtection="1">
      <alignment vertical="center" wrapText="1"/>
    </xf>
    <xf numFmtId="0" fontId="4" fillId="3" borderId="69" xfId="1" applyFont="1" applyFill="1" applyBorder="1" applyAlignment="1" applyProtection="1"/>
    <xf numFmtId="3" fontId="4" fillId="4" borderId="44" xfId="1" applyNumberFormat="1" applyFont="1" applyFill="1" applyBorder="1" applyProtection="1"/>
    <xf numFmtId="3" fontId="4" fillId="4" borderId="37" xfId="1" applyNumberFormat="1" applyFont="1" applyFill="1" applyBorder="1" applyProtection="1"/>
    <xf numFmtId="3" fontId="11" fillId="5" borderId="21" xfId="0" applyNumberFormat="1" applyFont="1" applyFill="1" applyBorder="1"/>
    <xf numFmtId="0" fontId="0" fillId="0" borderId="0" xfId="0" applyBorder="1"/>
    <xf numFmtId="3" fontId="18" fillId="5" borderId="43" xfId="0" applyNumberFormat="1" applyFont="1" applyFill="1" applyBorder="1" applyAlignment="1" applyProtection="1">
      <alignment vertical="center"/>
    </xf>
    <xf numFmtId="164" fontId="18" fillId="5" borderId="43" xfId="0" applyNumberFormat="1" applyFont="1" applyFill="1" applyBorder="1" applyAlignment="1" applyProtection="1">
      <alignment vertical="center"/>
    </xf>
    <xf numFmtId="3" fontId="9" fillId="0" borderId="12" xfId="0" applyNumberFormat="1" applyFont="1" applyBorder="1" applyAlignment="1" applyProtection="1">
      <alignment vertical="center"/>
    </xf>
    <xf numFmtId="3" fontId="9" fillId="0" borderId="14" xfId="0" applyNumberFormat="1" applyFont="1" applyBorder="1" applyAlignment="1" applyProtection="1">
      <alignment vertical="center"/>
    </xf>
    <xf numFmtId="164" fontId="9" fillId="0" borderId="12" xfId="0" applyNumberFormat="1" applyFont="1" applyBorder="1" applyAlignment="1" applyProtection="1">
      <alignment vertical="center"/>
    </xf>
    <xf numFmtId="4" fontId="9" fillId="0" borderId="14" xfId="0" applyNumberFormat="1" applyFont="1" applyBorder="1" applyAlignment="1" applyProtection="1">
      <alignment horizontal="right" vertical="center"/>
    </xf>
    <xf numFmtId="164" fontId="9" fillId="0" borderId="14" xfId="0" applyNumberFormat="1" applyFont="1" applyBorder="1" applyAlignment="1" applyProtection="1">
      <alignment horizontal="right" vertical="center"/>
    </xf>
    <xf numFmtId="164" fontId="9" fillId="0" borderId="14" xfId="0" applyNumberFormat="1" applyFont="1" applyBorder="1" applyAlignment="1" applyProtection="1">
      <alignment vertical="center"/>
    </xf>
    <xf numFmtId="3" fontId="9" fillId="0" borderId="11" xfId="0" applyNumberFormat="1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44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3" fontId="9" fillId="0" borderId="45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3" fontId="9" fillId="0" borderId="70" xfId="0" applyNumberFormat="1" applyFont="1" applyBorder="1" applyAlignment="1">
      <alignment horizontal="center"/>
    </xf>
    <xf numFmtId="3" fontId="1" fillId="5" borderId="19" xfId="0" applyNumberFormat="1" applyFont="1" applyFill="1" applyBorder="1" applyAlignment="1">
      <alignment horizontal="center" vertical="center"/>
    </xf>
    <xf numFmtId="0" fontId="1" fillId="5" borderId="19" xfId="0" applyNumberFormat="1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11" fillId="5" borderId="19" xfId="0" applyNumberFormat="1" applyFont="1" applyFill="1" applyBorder="1" applyAlignment="1">
      <alignment horizontal="center" vertical="center"/>
    </xf>
    <xf numFmtId="3" fontId="11" fillId="5" borderId="21" xfId="0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1" fillId="5" borderId="19" xfId="0" applyNumberFormat="1" applyFont="1" applyFill="1" applyBorder="1" applyAlignment="1">
      <alignment horizontal="center"/>
    </xf>
    <xf numFmtId="3" fontId="11" fillId="5" borderId="19" xfId="0" applyNumberFormat="1" applyFont="1" applyFill="1" applyBorder="1" applyAlignment="1">
      <alignment horizontal="center"/>
    </xf>
    <xf numFmtId="0" fontId="11" fillId="5" borderId="19" xfId="0" applyNumberFormat="1" applyFont="1" applyFill="1" applyBorder="1" applyAlignment="1">
      <alignment horizontal="center"/>
    </xf>
    <xf numFmtId="3" fontId="11" fillId="5" borderId="21" xfId="0" applyNumberFormat="1" applyFont="1" applyFill="1" applyBorder="1" applyAlignment="1">
      <alignment horizontal="center"/>
    </xf>
    <xf numFmtId="3" fontId="0" fillId="0" borderId="23" xfId="0" applyNumberFormat="1" applyFont="1" applyFill="1" applyBorder="1" applyAlignment="1">
      <alignment horizontal="center"/>
    </xf>
    <xf numFmtId="3" fontId="19" fillId="0" borderId="24" xfId="0" applyNumberFormat="1" applyFont="1" applyFill="1" applyBorder="1" applyAlignment="1">
      <alignment horizontal="center"/>
    </xf>
    <xf numFmtId="3" fontId="0" fillId="3" borderId="23" xfId="0" applyNumberFormat="1" applyFont="1" applyFill="1" applyBorder="1" applyAlignment="1">
      <alignment horizontal="center"/>
    </xf>
    <xf numFmtId="0" fontId="0" fillId="0" borderId="0" xfId="0" applyFont="1" applyAlignment="1">
      <alignment vertical="top"/>
    </xf>
    <xf numFmtId="0" fontId="30" fillId="0" borderId="11" xfId="0" applyFont="1" applyBorder="1" applyAlignment="1">
      <alignment vertical="top" wrapText="1"/>
    </xf>
    <xf numFmtId="0" fontId="6" fillId="3" borderId="35" xfId="0" applyFont="1" applyFill="1" applyBorder="1" applyAlignment="1" applyProtection="1"/>
    <xf numFmtId="0" fontId="0" fillId="3" borderId="17" xfId="0" applyFill="1" applyBorder="1" applyAlignment="1" applyProtection="1"/>
    <xf numFmtId="3" fontId="11" fillId="5" borderId="71" xfId="0" applyNumberFormat="1" applyFont="1" applyFill="1" applyBorder="1" applyProtection="1"/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64" xfId="1" applyFont="1" applyFill="1" applyBorder="1" applyAlignment="1">
      <alignment horizontal="center" vertical="center"/>
    </xf>
    <xf numFmtId="0" fontId="0" fillId="0" borderId="72" xfId="0" applyBorder="1"/>
    <xf numFmtId="3" fontId="1" fillId="5" borderId="21" xfId="0" applyNumberFormat="1" applyFont="1" applyFill="1" applyBorder="1" applyAlignment="1">
      <alignment horizontal="center" vertical="center"/>
    </xf>
    <xf numFmtId="0" fontId="0" fillId="0" borderId="33" xfId="0" applyBorder="1"/>
    <xf numFmtId="0" fontId="1" fillId="5" borderId="73" xfId="0" applyNumberFormat="1" applyFont="1" applyFill="1" applyBorder="1" applyAlignment="1">
      <alignment horizontal="center" vertical="center"/>
    </xf>
    <xf numFmtId="3" fontId="9" fillId="0" borderId="44" xfId="0" applyNumberFormat="1" applyFont="1" applyBorder="1" applyAlignment="1">
      <alignment horizontal="center" vertical="center"/>
    </xf>
    <xf numFmtId="3" fontId="9" fillId="0" borderId="45" xfId="0" applyNumberFormat="1" applyFont="1" applyBorder="1" applyAlignment="1">
      <alignment horizontal="center" vertical="center"/>
    </xf>
    <xf numFmtId="3" fontId="11" fillId="5" borderId="26" xfId="0" applyNumberFormat="1" applyFont="1" applyFill="1" applyBorder="1" applyAlignment="1">
      <alignment horizontal="center" vertical="center"/>
    </xf>
    <xf numFmtId="3" fontId="1" fillId="5" borderId="21" xfId="0" applyNumberFormat="1" applyFont="1" applyFill="1" applyBorder="1" applyAlignment="1">
      <alignment horizontal="center"/>
    </xf>
    <xf numFmtId="3" fontId="19" fillId="0" borderId="50" xfId="0" applyNumberFormat="1" applyFont="1" applyFill="1" applyBorder="1" applyAlignment="1">
      <alignment horizontal="center"/>
    </xf>
    <xf numFmtId="3" fontId="19" fillId="0" borderId="59" xfId="0" applyNumberFormat="1" applyFont="1" applyFill="1" applyBorder="1" applyAlignment="1">
      <alignment horizontal="center"/>
    </xf>
    <xf numFmtId="3" fontId="19" fillId="0" borderId="35" xfId="0" applyNumberFormat="1" applyFont="1" applyFill="1" applyBorder="1" applyAlignment="1">
      <alignment horizontal="center"/>
    </xf>
    <xf numFmtId="3" fontId="1" fillId="5" borderId="26" xfId="0" applyNumberFormat="1" applyFont="1" applyFill="1" applyBorder="1" applyAlignment="1">
      <alignment horizontal="center"/>
    </xf>
    <xf numFmtId="0" fontId="1" fillId="5" borderId="26" xfId="0" applyNumberFormat="1" applyFont="1" applyFill="1" applyBorder="1" applyAlignment="1">
      <alignment horizontal="center" vertical="center"/>
    </xf>
    <xf numFmtId="3" fontId="9" fillId="0" borderId="53" xfId="0" applyNumberFormat="1" applyFont="1" applyBorder="1" applyAlignment="1">
      <alignment horizontal="center"/>
    </xf>
    <xf numFmtId="3" fontId="9" fillId="0" borderId="54" xfId="0" applyNumberFormat="1" applyFont="1" applyBorder="1" applyAlignment="1">
      <alignment horizontal="center"/>
    </xf>
    <xf numFmtId="3" fontId="9" fillId="0" borderId="74" xfId="0" applyNumberFormat="1" applyFont="1" applyBorder="1" applyAlignment="1">
      <alignment horizontal="center"/>
    </xf>
    <xf numFmtId="4" fontId="0" fillId="3" borderId="23" xfId="0" applyNumberFormat="1" applyFont="1" applyFill="1" applyBorder="1" applyAlignment="1">
      <alignment horizontal="center"/>
    </xf>
    <xf numFmtId="3" fontId="19" fillId="3" borderId="35" xfId="0" applyNumberFormat="1" applyFont="1" applyFill="1" applyBorder="1" applyAlignment="1">
      <alignment horizontal="center"/>
    </xf>
    <xf numFmtId="3" fontId="11" fillId="3" borderId="20" xfId="0" applyNumberFormat="1" applyFont="1" applyFill="1" applyBorder="1"/>
    <xf numFmtId="3" fontId="9" fillId="3" borderId="13" xfId="0" applyNumberFormat="1" applyFont="1" applyFill="1" applyBorder="1" applyAlignment="1">
      <alignment vertical="center"/>
    </xf>
    <xf numFmtId="3" fontId="0" fillId="3" borderId="23" xfId="0" applyNumberFormat="1" applyFont="1" applyFill="1" applyBorder="1" applyAlignment="1">
      <alignment horizontal="center"/>
    </xf>
    <xf numFmtId="3" fontId="9" fillId="5" borderId="55" xfId="0" applyNumberFormat="1" applyFont="1" applyFill="1" applyBorder="1"/>
    <xf numFmtId="0" fontId="31" fillId="0" borderId="0" xfId="0" applyFont="1" applyAlignment="1">
      <alignment horizontal="right" vertical="center" wrapText="1"/>
    </xf>
    <xf numFmtId="166" fontId="0" fillId="0" borderId="0" xfId="0" applyNumberFormat="1"/>
    <xf numFmtId="0" fontId="31" fillId="7" borderId="0" xfId="0" applyFont="1" applyFill="1" applyAlignment="1">
      <alignment horizontal="right" vertical="center" wrapText="1"/>
    </xf>
    <xf numFmtId="0" fontId="13" fillId="4" borderId="3" xfId="1" applyFont="1" applyFill="1" applyBorder="1" applyAlignment="1">
      <alignment horizontal="center"/>
    </xf>
    <xf numFmtId="0" fontId="4" fillId="4" borderId="3" xfId="1" applyFont="1" applyFill="1" applyBorder="1" applyAlignment="1" applyProtection="1">
      <alignment horizontal="center" vertical="center"/>
    </xf>
    <xf numFmtId="0" fontId="4" fillId="4" borderId="49" xfId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horizontal="center" vertical="center"/>
    </xf>
    <xf numFmtId="10" fontId="0" fillId="3" borderId="0" xfId="3" applyNumberFormat="1" applyFont="1" applyFill="1"/>
    <xf numFmtId="10" fontId="0" fillId="0" borderId="0" xfId="3" applyNumberFormat="1" applyFont="1"/>
    <xf numFmtId="0" fontId="4" fillId="4" borderId="75" xfId="1" applyFont="1" applyFill="1" applyBorder="1" applyAlignment="1" applyProtection="1">
      <alignment horizontal="center" vertical="center"/>
    </xf>
    <xf numFmtId="3" fontId="9" fillId="5" borderId="41" xfId="0" applyNumberFormat="1" applyFont="1" applyFill="1" applyBorder="1"/>
    <xf numFmtId="3" fontId="9" fillId="5" borderId="77" xfId="0" applyNumberFormat="1" applyFont="1" applyFill="1" applyBorder="1"/>
    <xf numFmtId="0" fontId="4" fillId="4" borderId="64" xfId="1" applyFont="1" applyFill="1" applyBorder="1" applyAlignment="1" applyProtection="1">
      <alignment horizontal="center" vertical="center"/>
    </xf>
    <xf numFmtId="0" fontId="4" fillId="4" borderId="34" xfId="1" applyFont="1" applyFill="1" applyBorder="1" applyAlignment="1">
      <alignment horizontal="center" vertical="center"/>
    </xf>
    <xf numFmtId="0" fontId="4" fillId="4" borderId="0" xfId="1" applyFont="1" applyFill="1" applyBorder="1" applyAlignment="1" applyProtection="1">
      <alignment horizontal="center" vertical="center"/>
    </xf>
    <xf numFmtId="0" fontId="0" fillId="0" borderId="79" xfId="0" applyBorder="1"/>
    <xf numFmtId="0" fontId="4" fillId="4" borderId="83" xfId="1" applyFont="1" applyFill="1" applyBorder="1" applyAlignment="1" applyProtection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164" fontId="0" fillId="0" borderId="13" xfId="0" applyNumberFormat="1" applyFont="1" applyFill="1" applyBorder="1" applyAlignment="1">
      <alignment vertical="center"/>
    </xf>
    <xf numFmtId="164" fontId="9" fillId="0" borderId="15" xfId="0" applyNumberFormat="1" applyFont="1" applyFill="1" applyBorder="1" applyAlignment="1">
      <alignment horizontal="right" vertical="center"/>
    </xf>
    <xf numFmtId="164" fontId="9" fillId="0" borderId="15" xfId="0" applyNumberFormat="1" applyFont="1" applyFill="1" applyBorder="1" applyAlignment="1">
      <alignment vertical="center"/>
    </xf>
    <xf numFmtId="4" fontId="32" fillId="0" borderId="0" xfId="0" applyNumberFormat="1" applyFont="1" applyBorder="1" applyAlignment="1">
      <alignment horizontal="center"/>
    </xf>
    <xf numFmtId="3" fontId="11" fillId="5" borderId="43" xfId="0" applyNumberFormat="1" applyFont="1" applyFill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164" fontId="11" fillId="5" borderId="43" xfId="0" applyNumberFormat="1" applyFont="1" applyFill="1" applyBorder="1" applyAlignment="1" applyProtection="1">
      <alignment vertical="center"/>
    </xf>
    <xf numFmtId="164" fontId="11" fillId="5" borderId="46" xfId="0" applyNumberFormat="1" applyFont="1" applyFill="1" applyBorder="1" applyAlignment="1" applyProtection="1">
      <alignment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165" fontId="9" fillId="0" borderId="44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165" fontId="9" fillId="0" borderId="45" xfId="0" applyNumberFormat="1" applyFont="1" applyFill="1" applyBorder="1" applyAlignment="1">
      <alignment horizontal="center" vertical="center" wrapText="1"/>
    </xf>
    <xf numFmtId="165" fontId="9" fillId="0" borderId="58" xfId="0" applyNumberFormat="1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 vertical="center"/>
    </xf>
    <xf numFmtId="0" fontId="6" fillId="0" borderId="44" xfId="0" applyFont="1" applyBorder="1" applyAlignment="1" applyProtection="1">
      <alignment horizontal="left" vertical="center"/>
    </xf>
    <xf numFmtId="0" fontId="3" fillId="4" borderId="3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64" xfId="1" applyFont="1" applyFill="1" applyBorder="1" applyAlignment="1" applyProtection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3" fillId="4" borderId="38" xfId="1" applyFont="1" applyFill="1" applyBorder="1" applyAlignment="1">
      <alignment horizontal="center"/>
    </xf>
    <xf numFmtId="0" fontId="3" fillId="4" borderId="48" xfId="1" applyFont="1" applyFill="1" applyBorder="1" applyAlignment="1">
      <alignment horizontal="center"/>
    </xf>
    <xf numFmtId="0" fontId="13" fillId="4" borderId="64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/>
    </xf>
    <xf numFmtId="0" fontId="13" fillId="4" borderId="64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/>
    </xf>
    <xf numFmtId="0" fontId="13" fillId="4" borderId="31" xfId="1" applyFont="1" applyFill="1" applyBorder="1" applyAlignment="1">
      <alignment horizontal="center"/>
    </xf>
    <xf numFmtId="0" fontId="13" fillId="4" borderId="39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 vertical="center"/>
    </xf>
    <xf numFmtId="0" fontId="3" fillId="4" borderId="45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13" fillId="4" borderId="76" xfId="1" applyFont="1" applyFill="1" applyBorder="1" applyAlignment="1">
      <alignment horizontal="center" vertical="center"/>
    </xf>
    <xf numFmtId="0" fontId="13" fillId="4" borderId="78" xfId="1" applyFont="1" applyFill="1" applyBorder="1" applyAlignment="1">
      <alignment horizontal="center" vertical="center"/>
    </xf>
    <xf numFmtId="0" fontId="4" fillId="4" borderId="49" xfId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horizontal="center" vertical="center"/>
    </xf>
    <xf numFmtId="0" fontId="13" fillId="4" borderId="56" xfId="1" applyFont="1" applyFill="1" applyBorder="1" applyAlignment="1">
      <alignment horizontal="center" wrapText="1"/>
    </xf>
    <xf numFmtId="0" fontId="13" fillId="4" borderId="57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4" fillId="4" borderId="80" xfId="1" applyFont="1" applyFill="1" applyBorder="1" applyAlignment="1">
      <alignment horizontal="center" wrapText="1"/>
    </xf>
    <xf numFmtId="0" fontId="4" fillId="4" borderId="81" xfId="1" applyFont="1" applyFill="1" applyBorder="1" applyAlignment="1">
      <alignment horizontal="center" wrapText="1"/>
    </xf>
    <xf numFmtId="0" fontId="4" fillId="4" borderId="82" xfId="1" applyFont="1" applyFill="1" applyBorder="1" applyAlignment="1">
      <alignment horizontal="center" wrapText="1"/>
    </xf>
    <xf numFmtId="0" fontId="13" fillId="4" borderId="48" xfId="1" applyFont="1" applyFill="1" applyBorder="1" applyAlignment="1">
      <alignment horizontal="center" vertical="center" wrapText="1"/>
    </xf>
    <xf numFmtId="0" fontId="4" fillId="4" borderId="64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80" xfId="1" applyFont="1" applyFill="1" applyBorder="1" applyAlignment="1" applyProtection="1">
      <alignment horizontal="center" vertical="center" wrapText="1"/>
    </xf>
    <xf numFmtId="0" fontId="4" fillId="4" borderId="81" xfId="1" applyFont="1" applyFill="1" applyBorder="1" applyAlignment="1" applyProtection="1">
      <alignment horizontal="center" vertical="center" wrapText="1"/>
    </xf>
    <xf numFmtId="0" fontId="4" fillId="4" borderId="82" xfId="1" applyFon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>
      <alignment horizontal="justify" vertical="top" wrapText="1"/>
    </xf>
    <xf numFmtId="0" fontId="0" fillId="3" borderId="0" xfId="0" applyNumberFormat="1" applyFill="1" applyAlignment="1">
      <alignment horizontal="justify" vertical="top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13" fillId="4" borderId="38" xfId="1" applyFont="1" applyFill="1" applyBorder="1" applyAlignment="1" applyProtection="1">
      <alignment horizontal="center" vertical="center" wrapText="1"/>
    </xf>
    <xf numFmtId="0" fontId="13" fillId="4" borderId="39" xfId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3" fillId="4" borderId="37" xfId="1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3" fontId="9" fillId="5" borderId="84" xfId="0" applyNumberFormat="1" applyFont="1" applyFill="1" applyBorder="1"/>
    <xf numFmtId="165" fontId="9" fillId="0" borderId="15" xfId="0" applyNumberFormat="1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3" fillId="4" borderId="45" xfId="1" applyFont="1" applyFill="1" applyBorder="1" applyAlignment="1" applyProtection="1">
      <alignment horizontal="center" vertical="center"/>
    </xf>
    <xf numFmtId="3" fontId="19" fillId="0" borderId="58" xfId="0" applyNumberFormat="1" applyFont="1" applyFill="1" applyBorder="1" applyAlignment="1">
      <alignment horizontal="center"/>
    </xf>
    <xf numFmtId="3" fontId="11" fillId="5" borderId="26" xfId="0" applyNumberFormat="1" applyFont="1" applyFill="1" applyBorder="1" applyAlignment="1">
      <alignment horizontal="center"/>
    </xf>
    <xf numFmtId="165" fontId="11" fillId="0" borderId="41" xfId="0" applyNumberFormat="1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165" fontId="11" fillId="3" borderId="41" xfId="0" applyNumberFormat="1" applyFont="1" applyFill="1" applyBorder="1" applyAlignment="1">
      <alignment horizontal="center" vertical="center" wrapText="1"/>
    </xf>
    <xf numFmtId="3" fontId="11" fillId="5" borderId="19" xfId="0" applyNumberFormat="1" applyFont="1" applyFill="1" applyBorder="1"/>
    <xf numFmtId="3" fontId="9" fillId="5" borderId="12" xfId="2" applyNumberFormat="1" applyFont="1" applyFill="1" applyBorder="1" applyProtection="1"/>
    <xf numFmtId="3" fontId="9" fillId="5" borderId="14" xfId="2" applyNumberFormat="1" applyFont="1" applyFill="1" applyBorder="1" applyProtection="1"/>
    <xf numFmtId="3" fontId="9" fillId="5" borderId="52" xfId="0" applyNumberFormat="1" applyFont="1" applyFill="1" applyBorder="1"/>
    <xf numFmtId="3" fontId="9" fillId="5" borderId="15" xfId="0" applyNumberFormat="1" applyFont="1" applyFill="1" applyBorder="1"/>
    <xf numFmtId="3" fontId="9" fillId="5" borderId="13" xfId="0" applyNumberFormat="1" applyFont="1" applyFill="1" applyBorder="1"/>
    <xf numFmtId="3" fontId="9" fillId="5" borderId="27" xfId="0" applyNumberFormat="1" applyFont="1" applyFill="1" applyBorder="1"/>
    <xf numFmtId="3" fontId="11" fillId="5" borderId="21" xfId="0" applyNumberFormat="1" applyFont="1" applyFill="1" applyBorder="1" applyAlignment="1">
      <alignment wrapText="1"/>
    </xf>
    <xf numFmtId="3" fontId="11" fillId="5" borderId="20" xfId="0" applyNumberFormat="1" applyFont="1" applyFill="1" applyBorder="1" applyAlignment="1">
      <alignment wrapText="1"/>
    </xf>
  </cellXfs>
  <cellStyles count="25">
    <cellStyle name="Акцент1" xfId="1" builtinId="29"/>
    <cellStyle name="Обычный" xfId="0" builtinId="0"/>
    <cellStyle name="Обычный 2" xfId="5"/>
    <cellStyle name="Обычный 2 2" xfId="12"/>
    <cellStyle name="Обычный 2 3" xfId="19"/>
    <cellStyle name="Обычный 2 3 2" xfId="22"/>
    <cellStyle name="Обычный 3" xfId="4"/>
    <cellStyle name="Обычный 3 2" xfId="13"/>
    <cellStyle name="Обычный 4" xfId="6"/>
    <cellStyle name="Обычный 4 2" xfId="14"/>
    <cellStyle name="Обычный 5" xfId="7"/>
    <cellStyle name="Обычный 5 2" xfId="16"/>
    <cellStyle name="Обычный 6" xfId="8"/>
    <cellStyle name="Обычный 6 2" xfId="17"/>
    <cellStyle name="Обычный 7" xfId="9"/>
    <cellStyle name="Обычный 7 2" xfId="18"/>
    <cellStyle name="Обычный 8" xfId="11"/>
    <cellStyle name="Обычный 9" xfId="15"/>
    <cellStyle name="Обычный_Лист1" xfId="2"/>
    <cellStyle name="Процентный" xfId="3" builtinId="5"/>
    <cellStyle name="Процентный 2" xfId="20"/>
    <cellStyle name="Процентный 2 2" xfId="23"/>
    <cellStyle name="Финансовый 2" xfId="10"/>
    <cellStyle name="Финансовый 3" xfId="21"/>
    <cellStyle name="Финансовый 3 2" xfId="24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R/DKU/OAK/SCM/IR/IR%20&#1084;&#1072;&#1090;&#1077;&#1088;&#1080;&#1072;&#1083;&#1099;/2023/&#1087;&#1088;&#1086;&#1080;&#1079;&#1074;&#1086;&#1076;&#1089;&#1090;&#1074;&#1086;/2.%20&#1086;&#1090;&#1074;&#1077;&#1090;&#1099;%20&#1080;&#1089;&#1087;&#1086;&#1083;&#1085;&#1080;&#1090;&#1077;&#1083;&#1077;&#1081;/&#1055;&#1088;&#1086;&#1080;&#1079;&#1074;&#1086;&#1076;&#1089;&#1090;&#1074;&#1086;%20&#1080;%20&#1088;&#1072;&#1089;&#1093;&#1086;&#1076;%20&#1090;&#1086;&#1087;&#1083;&#1080;&#1074;&#1072;%20&#1058;&#1043;&#1050;-1%20&#1087;&#1086;&#1089;&#1090;&#1072;&#1085;&#1094;&#1080;&#1086;&#1085;&#1085;&#1086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2 месяца"/>
      <sheetName val="март"/>
      <sheetName val="1 квартал"/>
    </sheetNames>
    <sheetDataSet>
      <sheetData sheetId="0">
        <row r="95">
          <cell r="B95">
            <v>109701.85799999999</v>
          </cell>
        </row>
        <row r="100">
          <cell r="B100">
            <v>100483.825</v>
          </cell>
        </row>
      </sheetData>
      <sheetData sheetId="1">
        <row r="40">
          <cell r="B40">
            <v>28518.621999999999</v>
          </cell>
        </row>
        <row r="44">
          <cell r="B44">
            <v>82383.331000000006</v>
          </cell>
        </row>
        <row r="55">
          <cell r="B55">
            <v>18497.115000000002</v>
          </cell>
        </row>
        <row r="95">
          <cell r="B95">
            <v>125200.038</v>
          </cell>
        </row>
        <row r="100">
          <cell r="B100">
            <v>99376.994000000006</v>
          </cell>
        </row>
      </sheetData>
      <sheetData sheetId="2"/>
      <sheetData sheetId="3">
        <row r="40">
          <cell r="B40">
            <v>36447.22</v>
          </cell>
        </row>
        <row r="44">
          <cell r="B44">
            <v>98936.202000000005</v>
          </cell>
        </row>
        <row r="95">
          <cell r="B95">
            <v>135966.59899999999</v>
          </cell>
        </row>
        <row r="100">
          <cell r="B100">
            <v>92706.797999999995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41" sqref="L41"/>
    </sheetView>
  </sheetViews>
  <sheetFormatPr defaultColWidth="9.140625" defaultRowHeight="15" x14ac:dyDescent="0.25"/>
  <cols>
    <col min="1" max="1" width="50.85546875" style="40" bestFit="1" customWidth="1"/>
    <col min="2" max="2" width="12.5703125" style="40" customWidth="1"/>
    <col min="3" max="3" width="12.85546875" style="40" customWidth="1"/>
    <col min="4" max="4" width="12.7109375" style="40" customWidth="1"/>
    <col min="5" max="5" width="13" style="40" customWidth="1"/>
    <col min="6" max="6" width="12.85546875" style="40" customWidth="1"/>
    <col min="7" max="7" width="11.85546875" style="40" customWidth="1"/>
    <col min="8" max="8" width="12.7109375" style="40" customWidth="1"/>
    <col min="9" max="9" width="12.140625" style="40" customWidth="1"/>
    <col min="10" max="10" width="12.7109375" style="40" customWidth="1"/>
    <col min="11" max="19" width="15.28515625" style="40" customWidth="1"/>
    <col min="20" max="16384" width="9.140625" style="40"/>
  </cols>
  <sheetData>
    <row r="1" spans="1:19" ht="21" x14ac:dyDescent="0.25">
      <c r="A1" s="285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</row>
    <row r="2" spans="1:19" ht="21" x14ac:dyDescent="0.25">
      <c r="A2" s="287"/>
      <c r="B2" s="289">
        <v>2022</v>
      </c>
      <c r="C2" s="284"/>
      <c r="D2" s="284"/>
      <c r="E2" s="284"/>
      <c r="F2" s="284"/>
      <c r="G2" s="284"/>
      <c r="H2" s="284"/>
      <c r="I2" s="284"/>
      <c r="J2" s="284"/>
      <c r="K2" s="289">
        <v>2023</v>
      </c>
      <c r="L2" s="284"/>
      <c r="M2" s="284"/>
      <c r="N2" s="284"/>
      <c r="O2" s="284"/>
      <c r="P2" s="284"/>
      <c r="Q2" s="284"/>
      <c r="R2" s="284"/>
      <c r="S2" s="284"/>
    </row>
    <row r="3" spans="1:19" ht="15.75" x14ac:dyDescent="0.25">
      <c r="A3" s="288"/>
      <c r="B3" s="45" t="s">
        <v>1</v>
      </c>
      <c r="C3" s="45" t="s">
        <v>2</v>
      </c>
      <c r="D3" s="45" t="s">
        <v>3</v>
      </c>
      <c r="E3" s="45" t="s">
        <v>4</v>
      </c>
      <c r="F3" s="45" t="s">
        <v>5</v>
      </c>
      <c r="G3" s="46" t="s">
        <v>6</v>
      </c>
      <c r="H3" s="46" t="s">
        <v>7</v>
      </c>
      <c r="I3" s="45" t="s">
        <v>8</v>
      </c>
      <c r="J3" s="45" t="s">
        <v>9</v>
      </c>
      <c r="K3" s="259" t="s">
        <v>1</v>
      </c>
      <c r="L3" s="251" t="s">
        <v>2</v>
      </c>
      <c r="M3" s="251" t="s">
        <v>3</v>
      </c>
      <c r="N3" s="256" t="s">
        <v>4</v>
      </c>
      <c r="O3" s="259" t="s">
        <v>5</v>
      </c>
      <c r="P3" s="251" t="s">
        <v>6</v>
      </c>
      <c r="Q3" s="251" t="s">
        <v>7</v>
      </c>
      <c r="R3" s="256" t="s">
        <v>8</v>
      </c>
      <c r="S3" s="251" t="s">
        <v>9</v>
      </c>
    </row>
    <row r="4" spans="1:19" ht="18.75" x14ac:dyDescent="0.25">
      <c r="A4" s="27" t="s">
        <v>10</v>
      </c>
      <c r="B4" s="28"/>
      <c r="C4" s="29"/>
      <c r="D4" s="29"/>
      <c r="E4" s="30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ht="15.75" x14ac:dyDescent="0.25">
      <c r="A5" s="8" t="s">
        <v>11</v>
      </c>
      <c r="B5" s="167">
        <v>80057.694000000003</v>
      </c>
      <c r="C5" s="163">
        <v>73308.509000000005</v>
      </c>
      <c r="D5" s="163">
        <v>79272.042000000001</v>
      </c>
      <c r="E5" s="22">
        <f t="shared" ref="E5:E15" si="0">SUM(B5:D5)</f>
        <v>232638.245</v>
      </c>
      <c r="F5" s="16">
        <v>65778.804999999993</v>
      </c>
      <c r="G5" s="16">
        <v>55440.188000000002</v>
      </c>
      <c r="H5" s="16">
        <v>0</v>
      </c>
      <c r="I5" s="22">
        <f t="shared" ref="I5:I15" si="1">SUM(F5:H5)</f>
        <v>121218.99299999999</v>
      </c>
      <c r="J5" s="22">
        <f t="shared" ref="J5:J15" si="2">E5+I5</f>
        <v>353857.23800000001</v>
      </c>
      <c r="K5" s="167">
        <v>83528.168000000005</v>
      </c>
      <c r="L5" s="163">
        <v>78762.785000000003</v>
      </c>
      <c r="M5" s="163">
        <v>83152.023000000001</v>
      </c>
      <c r="N5" s="22">
        <f>SUM(K5:M5)</f>
        <v>245442.97600000002</v>
      </c>
      <c r="O5" s="16">
        <v>74774.259000000005</v>
      </c>
      <c r="P5" s="16">
        <v>31889.323</v>
      </c>
      <c r="Q5" s="16">
        <v>11144.156000000001</v>
      </c>
      <c r="R5" s="22">
        <f>SUM(O5:Q5)</f>
        <v>117807.73800000001</v>
      </c>
      <c r="S5" s="22">
        <f>N5+R5</f>
        <v>363250.71400000004</v>
      </c>
    </row>
    <row r="6" spans="1:19" ht="15.75" x14ac:dyDescent="0.25">
      <c r="A6" s="9" t="s">
        <v>12</v>
      </c>
      <c r="B6" s="168">
        <v>440300.84299999999</v>
      </c>
      <c r="C6" s="164">
        <v>314312.875</v>
      </c>
      <c r="D6" s="164">
        <v>409448.37199999997</v>
      </c>
      <c r="E6" s="23">
        <f t="shared" si="0"/>
        <v>1164062.0899999999</v>
      </c>
      <c r="F6" s="18">
        <v>336206.91800000001</v>
      </c>
      <c r="G6" s="19">
        <v>263883.69</v>
      </c>
      <c r="H6" s="18">
        <v>0</v>
      </c>
      <c r="I6" s="23">
        <f t="shared" si="1"/>
        <v>600090.60800000001</v>
      </c>
      <c r="J6" s="23">
        <f t="shared" si="2"/>
        <v>1764152.6979999999</v>
      </c>
      <c r="K6" s="168">
        <v>399411.59</v>
      </c>
      <c r="L6" s="164">
        <v>368812.44099999999</v>
      </c>
      <c r="M6" s="164">
        <v>402509.158</v>
      </c>
      <c r="N6" s="23">
        <f>SUM(K6:M6)</f>
        <v>1170733.189</v>
      </c>
      <c r="O6" s="18">
        <v>254909.56099999999</v>
      </c>
      <c r="P6" s="19">
        <v>155796.66800000001</v>
      </c>
      <c r="Q6" s="18">
        <v>17802.099999999999</v>
      </c>
      <c r="R6" s="23">
        <f>SUM(O6:Q6)</f>
        <v>428508.32899999997</v>
      </c>
      <c r="S6" s="23">
        <f t="shared" ref="S6:S15" si="3">N6+R6</f>
        <v>1599241.5179999999</v>
      </c>
    </row>
    <row r="7" spans="1:19" ht="15.75" x14ac:dyDescent="0.25">
      <c r="A7" s="9" t="s">
        <v>13</v>
      </c>
      <c r="B7" s="168">
        <v>87449.796000000002</v>
      </c>
      <c r="C7" s="164">
        <v>82752.798999999999</v>
      </c>
      <c r="D7" s="164">
        <v>87450.129000000001</v>
      </c>
      <c r="E7" s="23">
        <f t="shared" si="0"/>
        <v>257652.72399999999</v>
      </c>
      <c r="F7" s="18">
        <v>81616.644</v>
      </c>
      <c r="G7" s="18">
        <v>54090.182999999997</v>
      </c>
      <c r="H7" s="18">
        <v>21616.272000000001</v>
      </c>
      <c r="I7" s="23">
        <f t="shared" si="1"/>
        <v>157323.09899999999</v>
      </c>
      <c r="J7" s="23">
        <f t="shared" si="2"/>
        <v>414975.82299999997</v>
      </c>
      <c r="K7" s="168">
        <v>99515.076000000001</v>
      </c>
      <c r="L7" s="164">
        <v>88545.553</v>
      </c>
      <c r="M7" s="164">
        <v>96173.347999999998</v>
      </c>
      <c r="N7" s="23">
        <f>SUM(K7:M7)</f>
        <v>284233.97700000001</v>
      </c>
      <c r="O7" s="18">
        <v>75513.337</v>
      </c>
      <c r="P7" s="18">
        <v>33731.678999999996</v>
      </c>
      <c r="Q7" s="18">
        <v>28874.554</v>
      </c>
      <c r="R7" s="23">
        <f>SUM(O7:Q7)</f>
        <v>138119.57</v>
      </c>
      <c r="S7" s="23">
        <f t="shared" si="3"/>
        <v>422353.54700000002</v>
      </c>
    </row>
    <row r="8" spans="1:19" ht="15.75" x14ac:dyDescent="0.25">
      <c r="A8" s="9" t="s">
        <v>14</v>
      </c>
      <c r="B8" s="168">
        <v>232368.603</v>
      </c>
      <c r="C8" s="164">
        <v>203981.204</v>
      </c>
      <c r="D8" s="164">
        <v>208487.223</v>
      </c>
      <c r="E8" s="23">
        <f t="shared" si="0"/>
        <v>644837.03</v>
      </c>
      <c r="F8" s="18">
        <v>206167.92800000001</v>
      </c>
      <c r="G8" s="18">
        <v>161590.94699999999</v>
      </c>
      <c r="H8" s="18">
        <v>52891.442999999999</v>
      </c>
      <c r="I8" s="23">
        <f t="shared" si="1"/>
        <v>420650.31799999997</v>
      </c>
      <c r="J8" s="23">
        <f t="shared" si="2"/>
        <v>1065487.348</v>
      </c>
      <c r="K8" s="168">
        <v>219469.82500000001</v>
      </c>
      <c r="L8" s="164">
        <v>218825.57800000001</v>
      </c>
      <c r="M8" s="164">
        <v>226717.22099999999</v>
      </c>
      <c r="N8" s="23">
        <f>SUM(K8:M8)</f>
        <v>665012.62400000007</v>
      </c>
      <c r="O8" s="18">
        <v>200175.25099999999</v>
      </c>
      <c r="P8" s="18">
        <v>139072.36300000001</v>
      </c>
      <c r="Q8" s="18">
        <v>40476.887000000002</v>
      </c>
      <c r="R8" s="23">
        <f>SUM(O8:Q8)</f>
        <v>379724.50099999999</v>
      </c>
      <c r="S8" s="23">
        <f t="shared" si="3"/>
        <v>1044737.125</v>
      </c>
    </row>
    <row r="9" spans="1:19" ht="15.75" x14ac:dyDescent="0.25">
      <c r="A9" s="9" t="s">
        <v>15</v>
      </c>
      <c r="B9" s="168">
        <v>93787.411999999997</v>
      </c>
      <c r="C9" s="164">
        <v>157455.47500000001</v>
      </c>
      <c r="D9" s="164">
        <v>166814.07199999999</v>
      </c>
      <c r="E9" s="23">
        <f t="shared" si="0"/>
        <v>418056.95899999997</v>
      </c>
      <c r="F9" s="18">
        <v>132291.70199999999</v>
      </c>
      <c r="G9" s="18">
        <v>68801.279999999999</v>
      </c>
      <c r="H9" s="18">
        <v>27034.682000000001</v>
      </c>
      <c r="I9" s="23">
        <f>SUM(F9:H9)</f>
        <v>228127.66399999999</v>
      </c>
      <c r="J9" s="23">
        <f t="shared" si="2"/>
        <v>646184.62299999991</v>
      </c>
      <c r="K9" s="168">
        <v>144584.68799999999</v>
      </c>
      <c r="L9" s="164">
        <v>123457.88</v>
      </c>
      <c r="M9" s="164">
        <v>110946.842</v>
      </c>
      <c r="N9" s="23">
        <f>SUM(K9:M9)</f>
        <v>378989.41</v>
      </c>
      <c r="O9" s="18">
        <v>112764.61900000001</v>
      </c>
      <c r="P9" s="18">
        <v>69953.508000000002</v>
      </c>
      <c r="Q9" s="18">
        <v>55204.243999999999</v>
      </c>
      <c r="R9" s="23">
        <f>SUM(O9:Q9)</f>
        <v>237922.37100000001</v>
      </c>
      <c r="S9" s="23">
        <f t="shared" si="3"/>
        <v>616911.78099999996</v>
      </c>
    </row>
    <row r="10" spans="1:19" ht="15.75" x14ac:dyDescent="0.25">
      <c r="A10" s="9" t="s">
        <v>16</v>
      </c>
      <c r="B10" s="168">
        <v>120820.164</v>
      </c>
      <c r="C10" s="164">
        <v>105989.75599999999</v>
      </c>
      <c r="D10" s="164">
        <v>120148.476</v>
      </c>
      <c r="E10" s="23">
        <f t="shared" si="0"/>
        <v>346958.39599999995</v>
      </c>
      <c r="F10" s="18">
        <v>86584.224000000002</v>
      </c>
      <c r="G10" s="18">
        <v>63590.733</v>
      </c>
      <c r="H10" s="18">
        <v>24084.25</v>
      </c>
      <c r="I10" s="23">
        <f t="shared" si="1"/>
        <v>174259.20699999999</v>
      </c>
      <c r="J10" s="23">
        <f t="shared" si="2"/>
        <v>521217.60299999994</v>
      </c>
      <c r="K10" s="168">
        <v>82444.103000000003</v>
      </c>
      <c r="L10" s="164">
        <v>81075.744000000006</v>
      </c>
      <c r="M10" s="164">
        <v>80247.12</v>
      </c>
      <c r="N10" s="23">
        <f t="shared" ref="N10:N15" si="4">SUM(K10:M10)</f>
        <v>243766.967</v>
      </c>
      <c r="O10" s="18">
        <v>56345.502999999997</v>
      </c>
      <c r="P10" s="18">
        <v>54447.281999999999</v>
      </c>
      <c r="Q10" s="18">
        <v>10537.183000000001</v>
      </c>
      <c r="R10" s="23">
        <f t="shared" ref="R10:R15" si="5">SUM(O10:Q10)</f>
        <v>121329.96800000001</v>
      </c>
      <c r="S10" s="23">
        <f t="shared" si="3"/>
        <v>365096.935</v>
      </c>
    </row>
    <row r="11" spans="1:19" ht="15.75" x14ac:dyDescent="0.25">
      <c r="A11" s="9" t="s">
        <v>17</v>
      </c>
      <c r="B11" s="168">
        <v>285731.967</v>
      </c>
      <c r="C11" s="164">
        <v>235327.76</v>
      </c>
      <c r="D11" s="164">
        <v>272072.28000000003</v>
      </c>
      <c r="E11" s="23">
        <f t="shared" si="0"/>
        <v>793132.00699999998</v>
      </c>
      <c r="F11" s="18">
        <v>209015.04000000001</v>
      </c>
      <c r="G11" s="18">
        <v>155044.92000000001</v>
      </c>
      <c r="H11" s="18">
        <v>88964.56</v>
      </c>
      <c r="I11" s="23">
        <f t="shared" si="1"/>
        <v>453024.52</v>
      </c>
      <c r="J11" s="23">
        <f t="shared" si="2"/>
        <v>1246156.527</v>
      </c>
      <c r="K11" s="168">
        <v>245318.74</v>
      </c>
      <c r="L11" s="164">
        <v>239684.92</v>
      </c>
      <c r="M11" s="164">
        <v>247267.76</v>
      </c>
      <c r="N11" s="23">
        <f t="shared" si="4"/>
        <v>732271.42</v>
      </c>
      <c r="O11" s="18">
        <v>182262.76</v>
      </c>
      <c r="P11" s="18">
        <v>132530.28</v>
      </c>
      <c r="Q11" s="18">
        <v>78096.44</v>
      </c>
      <c r="R11" s="23">
        <f t="shared" si="5"/>
        <v>392889.48000000004</v>
      </c>
      <c r="S11" s="23">
        <f t="shared" si="3"/>
        <v>1125160.9000000001</v>
      </c>
    </row>
    <row r="12" spans="1:19" ht="15.75" x14ac:dyDescent="0.25">
      <c r="A12" s="9" t="s">
        <v>18</v>
      </c>
      <c r="B12" s="168">
        <v>656070.54700000002</v>
      </c>
      <c r="C12" s="164">
        <v>552764.48499999999</v>
      </c>
      <c r="D12" s="164">
        <v>522260.95500000002</v>
      </c>
      <c r="E12" s="23">
        <f t="shared" si="0"/>
        <v>1731095.9870000002</v>
      </c>
      <c r="F12" s="18">
        <v>430299.55900000001</v>
      </c>
      <c r="G12" s="18">
        <v>316565.88500000001</v>
      </c>
      <c r="H12" s="18">
        <v>211803.68299999999</v>
      </c>
      <c r="I12" s="23">
        <f t="shared" si="1"/>
        <v>958669.12699999998</v>
      </c>
      <c r="J12" s="23">
        <f t="shared" si="2"/>
        <v>2689765.1140000001</v>
      </c>
      <c r="K12" s="168">
        <v>607924.65899999999</v>
      </c>
      <c r="L12" s="164">
        <v>561701.78099999996</v>
      </c>
      <c r="M12" s="164">
        <v>591766.05200000003</v>
      </c>
      <c r="N12" s="23">
        <f t="shared" si="4"/>
        <v>1761392.4920000001</v>
      </c>
      <c r="O12" s="18">
        <v>382792.74900000001</v>
      </c>
      <c r="P12" s="18">
        <v>376640.31599999999</v>
      </c>
      <c r="Q12" s="18">
        <v>173625.73800000001</v>
      </c>
      <c r="R12" s="23">
        <f t="shared" si="5"/>
        <v>933058.80299999996</v>
      </c>
      <c r="S12" s="23">
        <f t="shared" si="3"/>
        <v>2694451.2949999999</v>
      </c>
    </row>
    <row r="13" spans="1:19" ht="15.75" x14ac:dyDescent="0.25">
      <c r="A13" s="9" t="s">
        <v>19</v>
      </c>
      <c r="B13" s="168">
        <v>47281.235999999997</v>
      </c>
      <c r="C13" s="164">
        <v>47726.607000000004</v>
      </c>
      <c r="D13" s="164">
        <v>59501.828999999998</v>
      </c>
      <c r="E13" s="23">
        <f t="shared" si="0"/>
        <v>154509.67199999999</v>
      </c>
      <c r="F13" s="18">
        <v>79461.657000000007</v>
      </c>
      <c r="G13" s="18">
        <v>72369.990000000005</v>
      </c>
      <c r="H13" s="18">
        <v>59331.08</v>
      </c>
      <c r="I13" s="23">
        <f t="shared" si="1"/>
        <v>211162.72700000001</v>
      </c>
      <c r="J13" s="23">
        <f t="shared" si="2"/>
        <v>365672.39899999998</v>
      </c>
      <c r="K13" s="168">
        <v>50473.491000000002</v>
      </c>
      <c r="L13" s="164">
        <v>54000.33</v>
      </c>
      <c r="M13" s="164">
        <v>66964.212</v>
      </c>
      <c r="N13" s="23">
        <f t="shared" si="4"/>
        <v>171438.033</v>
      </c>
      <c r="O13" s="18">
        <v>88824.444000000003</v>
      </c>
      <c r="P13" s="18">
        <v>82598.051999999996</v>
      </c>
      <c r="Q13" s="18">
        <v>59493.498</v>
      </c>
      <c r="R13" s="23">
        <f t="shared" si="5"/>
        <v>230915.99399999998</v>
      </c>
      <c r="S13" s="23">
        <f t="shared" si="3"/>
        <v>402354.027</v>
      </c>
    </row>
    <row r="14" spans="1:19" ht="15.75" x14ac:dyDescent="0.25">
      <c r="A14" s="9" t="s">
        <v>20</v>
      </c>
      <c r="B14" s="168">
        <v>106849.496</v>
      </c>
      <c r="C14" s="164">
        <v>95964.06</v>
      </c>
      <c r="D14" s="164">
        <v>105974.273</v>
      </c>
      <c r="E14" s="23">
        <f t="shared" si="0"/>
        <v>308787.82899999997</v>
      </c>
      <c r="F14" s="18">
        <v>112816.125</v>
      </c>
      <c r="G14" s="18">
        <v>141530.995</v>
      </c>
      <c r="H14" s="18">
        <v>124721.929</v>
      </c>
      <c r="I14" s="23">
        <f t="shared" si="1"/>
        <v>379069.049</v>
      </c>
      <c r="J14" s="23">
        <f t="shared" si="2"/>
        <v>687856.87800000003</v>
      </c>
      <c r="K14" s="168">
        <v>99514.183000000005</v>
      </c>
      <c r="L14" s="164">
        <v>93770</v>
      </c>
      <c r="M14" s="164">
        <v>106547.072</v>
      </c>
      <c r="N14" s="23">
        <f t="shared" si="4"/>
        <v>299831.255</v>
      </c>
      <c r="O14" s="18">
        <v>102721.63</v>
      </c>
      <c r="P14" s="18">
        <v>115316.038</v>
      </c>
      <c r="Q14" s="18">
        <v>117719.17600000001</v>
      </c>
      <c r="R14" s="23">
        <f t="shared" si="5"/>
        <v>335756.84400000004</v>
      </c>
      <c r="S14" s="23">
        <f t="shared" si="3"/>
        <v>635588.09900000005</v>
      </c>
    </row>
    <row r="15" spans="1:19" ht="16.5" thickBot="1" x14ac:dyDescent="0.3">
      <c r="A15" s="10" t="s">
        <v>21</v>
      </c>
      <c r="B15" s="168">
        <v>118674.66800000001</v>
      </c>
      <c r="C15" s="164">
        <v>107726.713</v>
      </c>
      <c r="D15" s="164">
        <v>126843.16899999999</v>
      </c>
      <c r="E15" s="23">
        <f t="shared" si="0"/>
        <v>353244.55</v>
      </c>
      <c r="F15" s="20">
        <v>129760.948</v>
      </c>
      <c r="G15" s="20">
        <v>160084.49799999999</v>
      </c>
      <c r="H15" s="18">
        <v>159953.59599999999</v>
      </c>
      <c r="I15" s="23">
        <f t="shared" si="1"/>
        <v>449799.04200000002</v>
      </c>
      <c r="J15" s="23">
        <f t="shared" si="2"/>
        <v>803043.59199999995</v>
      </c>
      <c r="K15" s="168">
        <v>111448.477</v>
      </c>
      <c r="L15" s="164">
        <f>[1]февраль!$B$40+[1]февраль!$B$44</f>
        <v>110901.95300000001</v>
      </c>
      <c r="M15" s="164">
        <f>[1]март!$B$40+[1]март!$B$44</f>
        <v>135383.42200000002</v>
      </c>
      <c r="N15" s="23">
        <f t="shared" si="4"/>
        <v>357733.85200000001</v>
      </c>
      <c r="O15" s="20">
        <v>153420.06599999999</v>
      </c>
      <c r="P15" s="20">
        <v>154992.25700000001</v>
      </c>
      <c r="Q15" s="18">
        <v>131873.41500000001</v>
      </c>
      <c r="R15" s="23">
        <f t="shared" si="5"/>
        <v>440285.73800000001</v>
      </c>
      <c r="S15" s="23">
        <f t="shared" si="3"/>
        <v>798019.59000000008</v>
      </c>
    </row>
    <row r="16" spans="1:19" ht="16.5" thickBot="1" x14ac:dyDescent="0.3">
      <c r="A16" s="11" t="s">
        <v>22</v>
      </c>
      <c r="B16" s="169">
        <f>SUM(B5:B15)</f>
        <v>2269392.426</v>
      </c>
      <c r="C16" s="21">
        <f>SUM(C5:C15)</f>
        <v>1977310.243</v>
      </c>
      <c r="D16" s="21">
        <f t="shared" ref="D16:G16" si="6">SUM(D5:D15)</f>
        <v>2158272.8200000003</v>
      </c>
      <c r="E16" s="24">
        <f>SUM(E5:E15)</f>
        <v>6404975.4889999991</v>
      </c>
      <c r="F16" s="21">
        <f t="shared" si="6"/>
        <v>1869999.55</v>
      </c>
      <c r="G16" s="21">
        <f t="shared" si="6"/>
        <v>1512993.3090000001</v>
      </c>
      <c r="H16" s="21">
        <f t="shared" ref="H16" si="7">SUM(H5:H15)</f>
        <v>770401.495</v>
      </c>
      <c r="I16" s="24">
        <f>SUM(I5:I15)</f>
        <v>4153394.3539999998</v>
      </c>
      <c r="J16" s="24">
        <f t="shared" ref="J16" si="8">SUM(J5:J15)</f>
        <v>10558369.843</v>
      </c>
      <c r="K16" s="169">
        <f t="shared" ref="K16:Q16" si="9">SUM(K5:K15)</f>
        <v>2143633</v>
      </c>
      <c r="L16" s="21">
        <f t="shared" si="9"/>
        <v>2019538.9649999999</v>
      </c>
      <c r="M16" s="21">
        <f t="shared" si="9"/>
        <v>2147674.2300000004</v>
      </c>
      <c r="N16" s="24">
        <f t="shared" si="9"/>
        <v>6310846.1949999994</v>
      </c>
      <c r="O16" s="21">
        <f t="shared" si="9"/>
        <v>1684504.179</v>
      </c>
      <c r="P16" s="21">
        <f t="shared" si="9"/>
        <v>1346967.7660000001</v>
      </c>
      <c r="Q16" s="21">
        <f t="shared" si="9"/>
        <v>724847.39100000006</v>
      </c>
      <c r="R16" s="24">
        <f>SUM(R5:R15)</f>
        <v>3756319.3360000001</v>
      </c>
      <c r="S16" s="24">
        <f>SUM(R16,N16)</f>
        <v>10067165.530999999</v>
      </c>
    </row>
    <row r="17" spans="1:19" ht="18.75" x14ac:dyDescent="0.25">
      <c r="A17" s="39" t="s">
        <v>23</v>
      </c>
      <c r="B17" s="170"/>
      <c r="C17" s="165"/>
      <c r="D17" s="165"/>
      <c r="E17" s="31"/>
      <c r="F17" s="32"/>
      <c r="G17" s="32"/>
      <c r="H17" s="32"/>
      <c r="I17" s="31"/>
      <c r="J17" s="32"/>
      <c r="K17" s="170"/>
      <c r="L17" s="165"/>
      <c r="M17" s="165"/>
      <c r="N17" s="31"/>
      <c r="O17" s="32"/>
      <c r="P17" s="32"/>
      <c r="Q17" s="32"/>
      <c r="R17" s="31"/>
      <c r="S17" s="32"/>
    </row>
    <row r="18" spans="1:19" ht="15.75" x14ac:dyDescent="0.25">
      <c r="A18" s="8" t="s">
        <v>24</v>
      </c>
      <c r="B18" s="171">
        <v>163031.69099999999</v>
      </c>
      <c r="C18" s="16">
        <v>136957.89799999999</v>
      </c>
      <c r="D18" s="17">
        <v>140446.70199999999</v>
      </c>
      <c r="E18" s="22">
        <f>SUM(B18:D18)</f>
        <v>440436.29099999997</v>
      </c>
      <c r="F18" s="16">
        <v>105472.21</v>
      </c>
      <c r="G18" s="16">
        <v>89612.925000000003</v>
      </c>
      <c r="H18" s="17">
        <v>42001.572999999997</v>
      </c>
      <c r="I18" s="22">
        <f>SUM(F18:H18)</f>
        <v>237086.70800000001</v>
      </c>
      <c r="J18" s="22">
        <f>SUM(I18,E18)</f>
        <v>677522.99899999995</v>
      </c>
      <c r="K18" s="171">
        <v>141939.16200000001</v>
      </c>
      <c r="L18" s="16">
        <v>135998.53700000001</v>
      </c>
      <c r="M18" s="17">
        <v>151269.008</v>
      </c>
      <c r="N18" s="22">
        <f>SUM(K18:M18)</f>
        <v>429206.70700000005</v>
      </c>
      <c r="O18" s="16">
        <v>98867.474000000002</v>
      </c>
      <c r="P18" s="16">
        <v>80722.664000000004</v>
      </c>
      <c r="Q18" s="17">
        <v>65888.547000000006</v>
      </c>
      <c r="R18" s="22">
        <f>SUM(O18:Q18)</f>
        <v>245478.685</v>
      </c>
      <c r="S18" s="22">
        <f>R18+N18</f>
        <v>674685.39199999999</v>
      </c>
    </row>
    <row r="19" spans="1:19" ht="15.75" x14ac:dyDescent="0.25">
      <c r="A19" s="9" t="s">
        <v>25</v>
      </c>
      <c r="B19" s="172">
        <v>75981.322</v>
      </c>
      <c r="C19" s="18">
        <v>68677.141000000003</v>
      </c>
      <c r="D19" s="18">
        <v>83857.456000000006</v>
      </c>
      <c r="E19" s="23">
        <f>SUM(B19:D19)</f>
        <v>228515.91899999999</v>
      </c>
      <c r="F19" s="18">
        <v>93614.172999999995</v>
      </c>
      <c r="G19" s="18">
        <v>92604.15</v>
      </c>
      <c r="H19" s="19">
        <v>82617.729000000007</v>
      </c>
      <c r="I19" s="23">
        <f>SUM(F19:H19)</f>
        <v>268836.05199999997</v>
      </c>
      <c r="J19" s="23">
        <f>SUM(I19,E19)</f>
        <v>497351.97099999996</v>
      </c>
      <c r="K19" s="172">
        <v>57145.940999999999</v>
      </c>
      <c r="L19" s="18">
        <v>53549.928</v>
      </c>
      <c r="M19" s="18">
        <v>73849.313999999998</v>
      </c>
      <c r="N19" s="23">
        <f>SUM(K19:M19)</f>
        <v>184545.18300000002</v>
      </c>
      <c r="O19" s="18">
        <v>70012.263999999996</v>
      </c>
      <c r="P19" s="18">
        <v>94257.626000000004</v>
      </c>
      <c r="Q19" s="19">
        <v>74084.883000000002</v>
      </c>
      <c r="R19" s="23">
        <f>SUM(O19:Q19)</f>
        <v>238354.77300000002</v>
      </c>
      <c r="S19" s="23">
        <f t="shared" ref="S19:S21" si="10">R19+N19</f>
        <v>422899.95600000001</v>
      </c>
    </row>
    <row r="20" spans="1:19" ht="15.75" x14ac:dyDescent="0.25">
      <c r="A20" s="9" t="s">
        <v>26</v>
      </c>
      <c r="B20" s="172">
        <v>107532.383</v>
      </c>
      <c r="C20" s="18">
        <v>81950.963000000003</v>
      </c>
      <c r="D20" s="18">
        <v>99250.167000000001</v>
      </c>
      <c r="E20" s="23">
        <f>SUM(B20:D20)</f>
        <v>288733.51300000004</v>
      </c>
      <c r="F20" s="18">
        <v>107312.204</v>
      </c>
      <c r="G20" s="18">
        <v>190996.783</v>
      </c>
      <c r="H20" s="19">
        <v>149176.057</v>
      </c>
      <c r="I20" s="23">
        <f>SUM(F20:H20)</f>
        <v>447485.04399999999</v>
      </c>
      <c r="J20" s="23">
        <f>SUM(I20,E20)</f>
        <v>736218.55700000003</v>
      </c>
      <c r="K20" s="172">
        <v>91037.332999999999</v>
      </c>
      <c r="L20" s="18">
        <v>77642.202999999994</v>
      </c>
      <c r="M20" s="18">
        <v>85338.917000000001</v>
      </c>
      <c r="N20" s="23">
        <f>SUM(K20:M20)</f>
        <v>254018.45299999998</v>
      </c>
      <c r="O20" s="18">
        <v>73666.948000000004</v>
      </c>
      <c r="P20" s="18">
        <v>184253.77100000001</v>
      </c>
      <c r="Q20" s="19">
        <v>135432.59599999999</v>
      </c>
      <c r="R20" s="23">
        <f>SUM(O20:Q20)</f>
        <v>393353.315</v>
      </c>
      <c r="S20" s="23">
        <f t="shared" si="10"/>
        <v>647371.76799999992</v>
      </c>
    </row>
    <row r="21" spans="1:19" ht="16.5" thickBot="1" x14ac:dyDescent="0.3">
      <c r="A21" s="9" t="s">
        <v>27</v>
      </c>
      <c r="B21" s="172">
        <v>14564.405000000001</v>
      </c>
      <c r="C21" s="18">
        <v>15729.388999999999</v>
      </c>
      <c r="D21" s="18">
        <v>20638.848999999998</v>
      </c>
      <c r="E21" s="23">
        <f>SUM(B21:D21)</f>
        <v>50932.642999999996</v>
      </c>
      <c r="F21" s="18">
        <v>29661.63</v>
      </c>
      <c r="G21" s="18">
        <v>40090.156000000003</v>
      </c>
      <c r="H21" s="19">
        <v>40103.124000000003</v>
      </c>
      <c r="I21" s="23">
        <f>SUM(F21:H21)</f>
        <v>109854.91</v>
      </c>
      <c r="J21" s="23">
        <f>SUM(I21,E21)</f>
        <v>160787.55300000001</v>
      </c>
      <c r="K21" s="172">
        <v>14015.989</v>
      </c>
      <c r="L21" s="18">
        <f>[1]февраль!$B$55</f>
        <v>18497.115000000002</v>
      </c>
      <c r="M21" s="18">
        <v>23226.132000000001</v>
      </c>
      <c r="N21" s="23">
        <f>SUM(K21:M21)</f>
        <v>55739.236000000004</v>
      </c>
      <c r="O21" s="18">
        <f>7303.294+21654.482</f>
        <v>28957.775999999998</v>
      </c>
      <c r="P21" s="18">
        <f>6872.813+33583.24</f>
        <v>40456.053</v>
      </c>
      <c r="Q21" s="19">
        <f>4465.819+24859.808</f>
        <v>29325.627</v>
      </c>
      <c r="R21" s="23">
        <f>SUM(O21:Q21)</f>
        <v>98739.456000000006</v>
      </c>
      <c r="S21" s="23">
        <f t="shared" si="10"/>
        <v>154478.69200000001</v>
      </c>
    </row>
    <row r="22" spans="1:19" ht="16.5" thickBot="1" x14ac:dyDescent="0.3">
      <c r="A22" s="11" t="s">
        <v>28</v>
      </c>
      <c r="B22" s="169">
        <f t="shared" ref="B22:H22" si="11">SUM(B18:B21)</f>
        <v>361109.80099999998</v>
      </c>
      <c r="C22" s="21">
        <f t="shared" si="11"/>
        <v>303315.391</v>
      </c>
      <c r="D22" s="21">
        <f t="shared" si="11"/>
        <v>344193.174</v>
      </c>
      <c r="E22" s="24">
        <f t="shared" ref="E22" si="12">SUM(E18:E21)</f>
        <v>1008618.366</v>
      </c>
      <c r="F22" s="21">
        <f t="shared" si="11"/>
        <v>336060.217</v>
      </c>
      <c r="G22" s="21">
        <f t="shared" si="11"/>
        <v>413304.01400000002</v>
      </c>
      <c r="H22" s="21">
        <f t="shared" si="11"/>
        <v>313898.48300000001</v>
      </c>
      <c r="I22" s="162">
        <f>SUM(I18:I21)</f>
        <v>1063262.7139999999</v>
      </c>
      <c r="J22" s="24">
        <f>SUM(I22,E22)</f>
        <v>2071881.08</v>
      </c>
      <c r="K22" s="169">
        <f>SUM(K18:K21)</f>
        <v>304138.42499999999</v>
      </c>
      <c r="L22" s="21">
        <f>SUM(L18:L21)</f>
        <v>285687.783</v>
      </c>
      <c r="M22" s="21">
        <f>SUM(M18:M21)</f>
        <v>333683.37099999998</v>
      </c>
      <c r="N22" s="24">
        <f>SUM(N18:N21)</f>
        <v>923509.57900000014</v>
      </c>
      <c r="O22" s="21">
        <f t="shared" ref="O22:Q22" si="13">SUM(O18:O21)</f>
        <v>271504.462</v>
      </c>
      <c r="P22" s="21">
        <f t="shared" si="13"/>
        <v>399690.114</v>
      </c>
      <c r="Q22" s="21">
        <f t="shared" si="13"/>
        <v>304731.65299999993</v>
      </c>
      <c r="R22" s="162">
        <f>SUM(R18:R21)</f>
        <v>975926.22900000005</v>
      </c>
      <c r="S22" s="24">
        <f>SUM(R22,N22)</f>
        <v>1899435.8080000002</v>
      </c>
    </row>
    <row r="23" spans="1:19" ht="18.75" x14ac:dyDescent="0.3">
      <c r="A23" s="41" t="s">
        <v>29</v>
      </c>
      <c r="B23" s="173"/>
      <c r="C23" s="165"/>
      <c r="D23" s="165"/>
      <c r="E23" s="33"/>
      <c r="F23" s="33"/>
      <c r="G23" s="38"/>
      <c r="H23" s="33"/>
      <c r="I23" s="33"/>
      <c r="J23" s="219"/>
      <c r="K23" s="173"/>
      <c r="L23" s="165"/>
      <c r="M23" s="165"/>
      <c r="N23" s="33"/>
      <c r="O23" s="33"/>
      <c r="P23" s="38"/>
      <c r="Q23" s="33"/>
      <c r="R23" s="33"/>
      <c r="S23" s="219"/>
    </row>
    <row r="24" spans="1:19" ht="15.75" x14ac:dyDescent="0.25">
      <c r="A24" s="8" t="s">
        <v>30</v>
      </c>
      <c r="B24" s="171">
        <v>57672.016000000003</v>
      </c>
      <c r="C24" s="16">
        <v>51137.474999999999</v>
      </c>
      <c r="D24" s="16">
        <v>65032.199000000001</v>
      </c>
      <c r="E24" s="22">
        <f>SUM(B24:D24)</f>
        <v>173841.69</v>
      </c>
      <c r="F24" s="16">
        <v>44920.822</v>
      </c>
      <c r="G24" s="16">
        <v>35446.548999999999</v>
      </c>
      <c r="H24" s="16">
        <v>10602.975</v>
      </c>
      <c r="I24" s="22">
        <f>SUM(F24:H24)</f>
        <v>90970.346000000005</v>
      </c>
      <c r="J24" s="22">
        <f>SUM(I24,E24)</f>
        <v>264812.03600000002</v>
      </c>
      <c r="K24" s="171">
        <v>63776.732000000004</v>
      </c>
      <c r="L24" s="16">
        <v>59121.235000000001</v>
      </c>
      <c r="M24" s="16">
        <v>78596.596999999994</v>
      </c>
      <c r="N24" s="22">
        <f>SUM(K24:M24)</f>
        <v>201494.56400000001</v>
      </c>
      <c r="O24" s="16">
        <v>49035.546999999999</v>
      </c>
      <c r="P24" s="16">
        <v>30106.67</v>
      </c>
      <c r="Q24" s="16">
        <v>10721.625</v>
      </c>
      <c r="R24" s="22">
        <f>SUM(O24:Q24)</f>
        <v>89863.842000000004</v>
      </c>
      <c r="S24" s="22">
        <f>R24+N24</f>
        <v>291358.40600000002</v>
      </c>
    </row>
    <row r="25" spans="1:19" ht="15.75" x14ac:dyDescent="0.25">
      <c r="A25" s="9" t="s">
        <v>31</v>
      </c>
      <c r="B25" s="172">
        <v>335544.522</v>
      </c>
      <c r="C25" s="18">
        <v>273148.96999999997</v>
      </c>
      <c r="D25" s="18">
        <v>284583.02899999998</v>
      </c>
      <c r="E25" s="23">
        <f>SUM(B25:D25)</f>
        <v>893276.52099999995</v>
      </c>
      <c r="F25" s="18">
        <v>268013.03000000003</v>
      </c>
      <c r="G25" s="18">
        <v>299536.277</v>
      </c>
      <c r="H25" s="19">
        <v>305224.701</v>
      </c>
      <c r="I25" s="23">
        <f>SUM(F25:H25)</f>
        <v>872774.00800000003</v>
      </c>
      <c r="J25" s="23">
        <f>SUM(I25,E25)</f>
        <v>1766050.5290000001</v>
      </c>
      <c r="K25" s="172">
        <v>228145.67</v>
      </c>
      <c r="L25" s="18">
        <v>207306.49799999999</v>
      </c>
      <c r="M25" s="18">
        <v>233625.61</v>
      </c>
      <c r="N25" s="23">
        <f>SUM(K25:M25)</f>
        <v>669077.77799999993</v>
      </c>
      <c r="O25" s="18">
        <v>234540.408</v>
      </c>
      <c r="P25" s="18">
        <v>290409.55200000003</v>
      </c>
      <c r="Q25" s="19">
        <v>289008.424</v>
      </c>
      <c r="R25" s="23">
        <f>SUM(O25:Q25)</f>
        <v>813958.38399999996</v>
      </c>
      <c r="S25" s="23">
        <f t="shared" ref="S25:S27" si="14">R25+N25</f>
        <v>1483036.162</v>
      </c>
    </row>
    <row r="26" spans="1:19" ht="15.75" x14ac:dyDescent="0.25">
      <c r="A26" s="9" t="s">
        <v>32</v>
      </c>
      <c r="B26" s="172">
        <v>99049.633000000002</v>
      </c>
      <c r="C26" s="18">
        <v>86304.239000000001</v>
      </c>
      <c r="D26" s="18">
        <v>83953.078999999998</v>
      </c>
      <c r="E26" s="23">
        <f>SUM(B26:D26)</f>
        <v>269306.951</v>
      </c>
      <c r="F26" s="18">
        <v>75403.156000000003</v>
      </c>
      <c r="G26" s="18">
        <v>87476.654999999999</v>
      </c>
      <c r="H26" s="19">
        <v>108256.67600000001</v>
      </c>
      <c r="I26" s="23">
        <f>SUM(F26:H26)</f>
        <v>271136.48699999996</v>
      </c>
      <c r="J26" s="23">
        <f>SUM(I26,E26)</f>
        <v>540443.43799999997</v>
      </c>
      <c r="K26" s="172">
        <v>95482.993000000002</v>
      </c>
      <c r="L26" s="18">
        <v>86555.391000000003</v>
      </c>
      <c r="M26" s="18">
        <v>96901.235000000001</v>
      </c>
      <c r="N26" s="23">
        <f>SUM(K26:M26)</f>
        <v>278939.61900000001</v>
      </c>
      <c r="O26" s="18">
        <v>74897.104000000007</v>
      </c>
      <c r="P26" s="18">
        <v>78867.512000000002</v>
      </c>
      <c r="Q26" s="19">
        <v>67943.14</v>
      </c>
      <c r="R26" s="23">
        <f>SUM(O26:Q26)</f>
        <v>221707.75599999999</v>
      </c>
      <c r="S26" s="23">
        <f t="shared" si="14"/>
        <v>500647.375</v>
      </c>
    </row>
    <row r="27" spans="1:19" ht="16.5" thickBot="1" x14ac:dyDescent="0.3">
      <c r="A27" s="9" t="s">
        <v>33</v>
      </c>
      <c r="B27" s="172">
        <v>190574.71799999999</v>
      </c>
      <c r="C27" s="18">
        <v>191010.51199999999</v>
      </c>
      <c r="D27" s="18">
        <v>237669.40900000001</v>
      </c>
      <c r="E27" s="23">
        <f>SUM(B27:D27)</f>
        <v>619254.63899999997</v>
      </c>
      <c r="F27" s="18">
        <v>254333.728</v>
      </c>
      <c r="G27" s="18">
        <v>268563.65000000002</v>
      </c>
      <c r="H27" s="19">
        <v>326407.82699999999</v>
      </c>
      <c r="I27" s="23">
        <f>SUM(F27:H27)</f>
        <v>849305.20500000007</v>
      </c>
      <c r="J27" s="23">
        <f>SUM(I27,E27)</f>
        <v>1468559.844</v>
      </c>
      <c r="K27" s="172">
        <f>[1]январь!$B$95+[1]январь!$B$100</f>
        <v>210185.68299999999</v>
      </c>
      <c r="L27" s="18">
        <f>[1]февраль!$B$95+[1]февраль!$B$100</f>
        <v>224577.03200000001</v>
      </c>
      <c r="M27" s="18">
        <f>[1]март!$B$95+[1]март!$B$100</f>
        <v>228673.397</v>
      </c>
      <c r="N27" s="23">
        <f>SUM(K27:M27)</f>
        <v>663436.11199999996</v>
      </c>
      <c r="O27" s="18">
        <f>71203.493+141317.31</f>
        <v>212520.80300000001</v>
      </c>
      <c r="P27" s="18">
        <f>101325.414+169314.73</f>
        <v>270640.14400000003</v>
      </c>
      <c r="Q27" s="19">
        <f>121441.979+142101.73</f>
        <v>263543.70900000003</v>
      </c>
      <c r="R27" s="23">
        <f>SUM(O27:Q27)</f>
        <v>746704.65600000008</v>
      </c>
      <c r="S27" s="23">
        <f t="shared" si="14"/>
        <v>1410140.7680000002</v>
      </c>
    </row>
    <row r="28" spans="1:19" ht="16.5" thickBot="1" x14ac:dyDescent="0.3">
      <c r="A28" s="11" t="s">
        <v>34</v>
      </c>
      <c r="B28" s="169">
        <f t="shared" ref="B28:H28" si="15">SUM(B24:B27)</f>
        <v>682840.88899999997</v>
      </c>
      <c r="C28" s="21">
        <f t="shared" si="15"/>
        <v>601601.196</v>
      </c>
      <c r="D28" s="21">
        <f t="shared" si="15"/>
        <v>671237.71600000001</v>
      </c>
      <c r="E28" s="24">
        <f t="shared" ref="E28" si="16">SUM(E24:E27)</f>
        <v>1955679.801</v>
      </c>
      <c r="F28" s="21">
        <f t="shared" si="15"/>
        <v>642670.73600000003</v>
      </c>
      <c r="G28" s="21">
        <f t="shared" si="15"/>
        <v>691023.13100000005</v>
      </c>
      <c r="H28" s="21">
        <f t="shared" si="15"/>
        <v>750492.179</v>
      </c>
      <c r="I28" s="24">
        <f>SUM(F28:H28)</f>
        <v>2084186.0460000001</v>
      </c>
      <c r="J28" s="221">
        <f>SUM(I28,E28)</f>
        <v>4039865.8470000001</v>
      </c>
      <c r="K28" s="169">
        <f>SUM(K24:K27)</f>
        <v>597591.07799999998</v>
      </c>
      <c r="L28" s="21">
        <f>SUM(L24:L27)</f>
        <v>577560.15599999996</v>
      </c>
      <c r="M28" s="21">
        <f>SUM(M24:M27)</f>
        <v>637796.83899999992</v>
      </c>
      <c r="N28" s="24">
        <f>SUM(K28:M28)</f>
        <v>1812948.0729999999</v>
      </c>
      <c r="O28" s="21">
        <f t="shared" ref="O28:Q28" si="17">SUM(O24:O27)</f>
        <v>570993.86199999996</v>
      </c>
      <c r="P28" s="21">
        <f t="shared" si="17"/>
        <v>670023.87800000003</v>
      </c>
      <c r="Q28" s="21">
        <f t="shared" si="17"/>
        <v>631216.89800000004</v>
      </c>
      <c r="R28" s="24">
        <f>SUM(O28:Q28)</f>
        <v>1872234.638</v>
      </c>
      <c r="S28" s="221">
        <f>SUM(R28,N28)</f>
        <v>3685182.7110000001</v>
      </c>
    </row>
    <row r="29" spans="1:19" ht="15.75" thickBot="1" x14ac:dyDescent="0.3">
      <c r="A29" s="42"/>
      <c r="B29" s="174"/>
      <c r="C29" s="166"/>
      <c r="D29" s="166"/>
      <c r="E29" s="34"/>
      <c r="F29" s="34"/>
      <c r="G29" s="34"/>
      <c r="H29" s="34"/>
      <c r="I29" s="34"/>
      <c r="J29" s="220"/>
      <c r="K29" s="174"/>
      <c r="L29" s="166"/>
      <c r="M29" s="166"/>
      <c r="N29" s="34"/>
      <c r="O29" s="34"/>
      <c r="P29" s="34"/>
      <c r="Q29" s="34"/>
      <c r="R29" s="34"/>
      <c r="S29" s="220"/>
    </row>
    <row r="30" spans="1:19" ht="16.5" thickBot="1" x14ac:dyDescent="0.3">
      <c r="A30" s="12" t="s">
        <v>78</v>
      </c>
      <c r="B30" s="175">
        <v>2641.1089999999999</v>
      </c>
      <c r="C30" s="6">
        <v>2406.4340000000002</v>
      </c>
      <c r="D30" s="6">
        <v>2534.2620000000002</v>
      </c>
      <c r="E30" s="25">
        <f>SUM(B30:D30)</f>
        <v>7581.8050000000003</v>
      </c>
      <c r="F30" s="6">
        <v>2288.7809999999999</v>
      </c>
      <c r="G30" s="6">
        <v>0</v>
      </c>
      <c r="H30" s="6">
        <v>0</v>
      </c>
      <c r="I30" s="25">
        <f>SUM(F30:H30)</f>
        <v>2288.7809999999999</v>
      </c>
      <c r="J30" s="25">
        <f>SUM(I30,E30)</f>
        <v>9870.5859999999993</v>
      </c>
      <c r="K30" s="175">
        <v>2484</v>
      </c>
      <c r="L30" s="6">
        <v>2222</v>
      </c>
      <c r="M30" s="6">
        <v>2495</v>
      </c>
      <c r="N30" s="25">
        <f t="shared" ref="N30" si="18">SUM(K30:M30)</f>
        <v>7201</v>
      </c>
      <c r="O30" s="6">
        <v>2041.0150000000001</v>
      </c>
      <c r="P30" s="6">
        <v>0</v>
      </c>
      <c r="Q30" s="6">
        <v>0</v>
      </c>
      <c r="R30" s="25">
        <f>SUM(O30:Q30)</f>
        <v>2041.0150000000001</v>
      </c>
      <c r="S30" s="25">
        <f>SUM(R30,N30)</f>
        <v>9242.0149999999994</v>
      </c>
    </row>
    <row r="31" spans="1:19" ht="15.75" thickBot="1" x14ac:dyDescent="0.3">
      <c r="A31" s="42"/>
      <c r="B31" s="174"/>
      <c r="C31" s="34"/>
      <c r="D31" s="34"/>
      <c r="E31" s="34"/>
      <c r="F31" s="34"/>
      <c r="G31" s="34"/>
      <c r="H31" s="34"/>
      <c r="I31" s="34"/>
      <c r="J31" s="34"/>
      <c r="K31" s="174"/>
      <c r="L31" s="34"/>
      <c r="M31" s="34"/>
      <c r="N31" s="34"/>
      <c r="O31" s="34"/>
      <c r="P31" s="34"/>
      <c r="Q31" s="34"/>
      <c r="R31" s="34"/>
      <c r="S31" s="34"/>
    </row>
    <row r="32" spans="1:19" ht="16.5" thickBot="1" x14ac:dyDescent="0.3">
      <c r="A32" s="13" t="s">
        <v>79</v>
      </c>
      <c r="B32" s="176">
        <f t="shared" ref="B32:C32" si="19">B16+B22+B28</f>
        <v>3313343.1159999999</v>
      </c>
      <c r="C32" s="35">
        <f t="shared" si="19"/>
        <v>2882226.83</v>
      </c>
      <c r="D32" s="35">
        <f>D16+D22+D28</f>
        <v>3173703.7100000004</v>
      </c>
      <c r="E32" s="26">
        <f>E16+E22+E28</f>
        <v>9369273.6559999995</v>
      </c>
      <c r="F32" s="35">
        <f>F16+F22+F28</f>
        <v>2848730.503</v>
      </c>
      <c r="G32" s="35">
        <f>G16+G22+G28</f>
        <v>2617320.4539999999</v>
      </c>
      <c r="H32" s="35">
        <f>H16+H22+H28</f>
        <v>1834792.1570000001</v>
      </c>
      <c r="I32" s="26">
        <f>SUM(F32:H32)</f>
        <v>7300843.1140000001</v>
      </c>
      <c r="J32" s="26">
        <f>SUM(I32,E32)</f>
        <v>16670116.77</v>
      </c>
      <c r="K32" s="176">
        <f>K16+K22+K28</f>
        <v>3045362.5029999996</v>
      </c>
      <c r="L32" s="35">
        <f>L16+L22+L28</f>
        <v>2882786.9039999996</v>
      </c>
      <c r="M32" s="35">
        <f>M16+M22+M28</f>
        <v>3119154.4400000004</v>
      </c>
      <c r="N32" s="26">
        <f>SUM(K32:M32)</f>
        <v>9047303.8469999991</v>
      </c>
      <c r="O32" s="35">
        <f>O16+O22+O28</f>
        <v>2527002.503</v>
      </c>
      <c r="P32" s="35">
        <f t="shared" ref="P32:Q32" si="20">P16+P22+P28</f>
        <v>2416681.7580000004</v>
      </c>
      <c r="Q32" s="35">
        <f t="shared" si="20"/>
        <v>1660795.942</v>
      </c>
      <c r="R32" s="26">
        <f>SUM(O32:Q32)</f>
        <v>6604480.2029999997</v>
      </c>
      <c r="S32" s="26">
        <f>SUM(R32,N32)</f>
        <v>15651784.049999999</v>
      </c>
    </row>
    <row r="33" spans="1:19" ht="16.5" thickBot="1" x14ac:dyDescent="0.3">
      <c r="A33" s="13" t="s">
        <v>80</v>
      </c>
      <c r="B33" s="177">
        <f>B32+B30</f>
        <v>3315984.2250000001</v>
      </c>
      <c r="C33" s="36">
        <f t="shared" ref="C33:D33" si="21">C32+C30</f>
        <v>2884633.264</v>
      </c>
      <c r="D33" s="36">
        <f t="shared" si="21"/>
        <v>3176237.9720000005</v>
      </c>
      <c r="E33" s="26">
        <f>E32+E30</f>
        <v>9376855.4609999992</v>
      </c>
      <c r="F33" s="177">
        <f>F32+F30</f>
        <v>2851019.284</v>
      </c>
      <c r="G33" s="36">
        <f t="shared" ref="G33:H33" si="22">G32+G30</f>
        <v>2617320.4539999999</v>
      </c>
      <c r="H33" s="36">
        <f t="shared" si="22"/>
        <v>1834792.1570000001</v>
      </c>
      <c r="I33" s="26">
        <f>SUM(F33:H33)</f>
        <v>7303131.8949999996</v>
      </c>
      <c r="J33" s="26">
        <f>SUM(I33,E33)</f>
        <v>16679987.355999999</v>
      </c>
      <c r="K33" s="177">
        <f>K32+K30</f>
        <v>3047846.5029999996</v>
      </c>
      <c r="L33" s="36">
        <f t="shared" ref="L33:M33" si="23">L32+L30</f>
        <v>2885008.9039999996</v>
      </c>
      <c r="M33" s="36">
        <f t="shared" si="23"/>
        <v>3121649.4400000004</v>
      </c>
      <c r="N33" s="26">
        <f>SUM(K33:M33)</f>
        <v>9054504.8469999991</v>
      </c>
      <c r="O33" s="177">
        <f>O16+O22+O28+O30</f>
        <v>2529043.5180000002</v>
      </c>
      <c r="P33" s="36">
        <f t="shared" ref="P33:Q33" si="24">P16+P22+P28+P30</f>
        <v>2416681.7580000004</v>
      </c>
      <c r="Q33" s="36">
        <f t="shared" si="24"/>
        <v>1660795.942</v>
      </c>
      <c r="R33" s="26">
        <f>SUM(O33:Q33)</f>
        <v>6606521.2180000003</v>
      </c>
      <c r="S33" s="26">
        <f>SUM(R33,N33)</f>
        <v>15661026.064999999</v>
      </c>
    </row>
    <row r="34" spans="1:19" ht="15.75" x14ac:dyDescent="0.25">
      <c r="A34" s="43"/>
      <c r="B34" s="17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spans="1:19" ht="15.75" x14ac:dyDescent="0.25">
      <c r="A35" s="14" t="s">
        <v>35</v>
      </c>
      <c r="B35" s="179">
        <f t="shared" ref="B35:J35" si="25">B5+B6+B7+B8+B9+B10+B11+B12+B18+B24+B30</f>
        <v>2219931.8420000002</v>
      </c>
      <c r="C35" s="15">
        <f t="shared" si="25"/>
        <v>1916394.67</v>
      </c>
      <c r="D35" s="47">
        <f t="shared" si="25"/>
        <v>2073966.7120000003</v>
      </c>
      <c r="E35" s="48">
        <f t="shared" si="25"/>
        <v>6210293.2239999995</v>
      </c>
      <c r="F35" s="179">
        <f t="shared" si="25"/>
        <v>1700642.6329999997</v>
      </c>
      <c r="G35" s="48">
        <f>G5+G6+G7+G8+G9+G10+G11+G12+G18+G24+G30</f>
        <v>1264067.3000000003</v>
      </c>
      <c r="H35" s="48">
        <f t="shared" si="25"/>
        <v>478999.43799999997</v>
      </c>
      <c r="I35" s="48">
        <f t="shared" si="25"/>
        <v>3443709.3709999998</v>
      </c>
      <c r="J35" s="48">
        <f t="shared" si="25"/>
        <v>9654002.5949999988</v>
      </c>
      <c r="K35" s="48">
        <f t="shared" ref="K35:Q35" si="26">K5+K6+K7+K8+K9+K10+K11+K12+K18+K24+K30</f>
        <v>2090396.743</v>
      </c>
      <c r="L35" s="48">
        <f t="shared" si="26"/>
        <v>1958208.4539999999</v>
      </c>
      <c r="M35" s="48">
        <f t="shared" si="26"/>
        <v>2071140.1290000002</v>
      </c>
      <c r="N35" s="48">
        <f t="shared" si="26"/>
        <v>6119745.3260000004</v>
      </c>
      <c r="O35" s="48">
        <f t="shared" si="26"/>
        <v>1489482.075</v>
      </c>
      <c r="P35" s="48">
        <f t="shared" si="26"/>
        <v>1104890.753</v>
      </c>
      <c r="Q35" s="48">
        <f t="shared" si="26"/>
        <v>492371.47400000005</v>
      </c>
      <c r="R35" s="48">
        <f>R5+R6+R7+R8+R9+R10+R11+R12+R18+R24+R30</f>
        <v>3086744.3020000006</v>
      </c>
      <c r="S35" s="48">
        <f t="shared" ref="S35" si="27">S5+S6+S7+S8+S9+S10+S11+S12+S18+S24+S30</f>
        <v>9206489.6280000005</v>
      </c>
    </row>
    <row r="36" spans="1:19" ht="15.75" x14ac:dyDescent="0.25">
      <c r="A36" s="49" t="s">
        <v>36</v>
      </c>
      <c r="B36" s="180">
        <f t="shared" ref="B36:J36" si="28">SUM(B13:B15,B19:B21,B25:B27)</f>
        <v>1096052.3829999999</v>
      </c>
      <c r="C36" s="50">
        <f t="shared" si="28"/>
        <v>968238.59399999992</v>
      </c>
      <c r="D36" s="51">
        <f t="shared" si="28"/>
        <v>1102271.26</v>
      </c>
      <c r="E36" s="52">
        <f t="shared" si="28"/>
        <v>3166562.2369999997</v>
      </c>
      <c r="F36" s="180">
        <f t="shared" si="28"/>
        <v>1150376.6510000001</v>
      </c>
      <c r="G36" s="52">
        <f t="shared" si="28"/>
        <v>1353253.1540000001</v>
      </c>
      <c r="H36" s="52">
        <f t="shared" si="28"/>
        <v>1355792.7189999998</v>
      </c>
      <c r="I36" s="52">
        <f t="shared" si="28"/>
        <v>3859422.5240000002</v>
      </c>
      <c r="J36" s="52">
        <f t="shared" si="28"/>
        <v>7025984.7609999999</v>
      </c>
      <c r="K36" s="52">
        <f>SUM(K13:K15,K19:K21,K25:K27)</f>
        <v>957449.76</v>
      </c>
      <c r="L36" s="52">
        <f>SUM(L13:L15,L19:L21,L25:L27)</f>
        <v>926800.45000000007</v>
      </c>
      <c r="M36" s="52">
        <f>SUM(M13:M15,M19:M21,M25:M27)</f>
        <v>1050509.311</v>
      </c>
      <c r="N36" s="52">
        <f t="shared" ref="N36" si="29">SUM(N13:N15,N19:N21,N25:N27)</f>
        <v>2934759.5209999997</v>
      </c>
      <c r="O36" s="52">
        <f>SUM(O13:O15,O19:O21,O25:O27)</f>
        <v>1039561.443</v>
      </c>
      <c r="P36" s="52">
        <f>SUM(P13:P15,P19:P21,P25:P27)</f>
        <v>1311791.0049999999</v>
      </c>
      <c r="Q36" s="52">
        <f>SUM(Q13:Q15,Q19:Q21,Q25:Q27)</f>
        <v>1168424.4680000001</v>
      </c>
      <c r="R36" s="52">
        <f t="shared" ref="R36:S36" si="30">SUM(R13:R15,R19:R21,R25:R27)</f>
        <v>3519776.9159999997</v>
      </c>
      <c r="S36" s="52">
        <f t="shared" si="30"/>
        <v>6454536.4369999999</v>
      </c>
    </row>
    <row r="37" spans="1:19" x14ac:dyDescent="0.25">
      <c r="K37" s="44"/>
      <c r="L37" s="44"/>
      <c r="M37" s="44"/>
      <c r="N37" s="44"/>
      <c r="O37" s="44"/>
      <c r="P37" s="44"/>
      <c r="Q37" s="44"/>
      <c r="R37" s="44"/>
      <c r="S37" s="44"/>
    </row>
    <row r="38" spans="1:19" x14ac:dyDescent="0.25">
      <c r="N38" s="254"/>
      <c r="O38" s="254"/>
      <c r="P38" s="254"/>
      <c r="Q38" s="254"/>
      <c r="R38" s="254"/>
    </row>
    <row r="39" spans="1:19" x14ac:dyDescent="0.25">
      <c r="E39" s="254"/>
      <c r="N39" s="254"/>
      <c r="O39" s="254"/>
      <c r="P39" s="254"/>
      <c r="Q39" s="254"/>
      <c r="R39" s="254"/>
    </row>
    <row r="40" spans="1:19" x14ac:dyDescent="0.25">
      <c r="E40" s="254"/>
    </row>
    <row r="41" spans="1:19" x14ac:dyDescent="0.25">
      <c r="E41" s="254"/>
    </row>
    <row r="42" spans="1:19" x14ac:dyDescent="0.25">
      <c r="E42" s="254"/>
      <c r="N42" s="254"/>
      <c r="O42" s="254"/>
      <c r="P42" s="254"/>
      <c r="Q42" s="254"/>
      <c r="R42" s="254"/>
    </row>
    <row r="43" spans="1:19" x14ac:dyDescent="0.25">
      <c r="E43" s="254"/>
    </row>
    <row r="44" spans="1:19" x14ac:dyDescent="0.25">
      <c r="E44" s="254"/>
    </row>
  </sheetData>
  <protectedRanges>
    <protectedRange password="CA04" sqref="K16:Q16 F15:G15 B2:I4 A1:A36 G19:G21 B16:B36 E5:E36 C16:D16 C18:D22 C30:D33 C24:D28 C35:D36 F16:F20 G16:H16 F22:G34 H18:H33 O28:Q28 F35:S36 R5:S16 K28:M28 K32:M32 N5:Q15 F5:H14 I5:I16 G17:I17 H34:I34" name="Диапазон1_3"/>
    <protectedRange password="CA04" sqref="K8:M12 J3:J17 K14:M15 K5:M5 J34" name="Диапазон1_2_1"/>
  </protectedRanges>
  <mergeCells count="4">
    <mergeCell ref="A2:A3"/>
    <mergeCell ref="B2:J2"/>
    <mergeCell ref="K2:S2"/>
    <mergeCell ref="A1:S1"/>
  </mergeCells>
  <pageMargins left="0.7" right="0.7" top="0.75" bottom="0.75" header="0.3" footer="0.3"/>
  <pageSetup paperSize="9" scale="82" orientation="landscape" r:id="rId1"/>
  <ignoredErrors>
    <ignoredError sqref="N6:N7 N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37" sqref="G37"/>
    </sheetView>
  </sheetViews>
  <sheetFormatPr defaultRowHeight="15" x14ac:dyDescent="0.25"/>
  <cols>
    <col min="1" max="1" width="50.28515625" customWidth="1"/>
    <col min="2" max="19" width="10.7109375" style="155" customWidth="1"/>
    <col min="165" max="165" width="40.28515625" bestFit="1" customWidth="1"/>
    <col min="166" max="204" width="10.7109375" customWidth="1"/>
    <col min="205" max="205" width="11.42578125" bestFit="1" customWidth="1"/>
    <col min="206" max="206" width="9.5703125" bestFit="1" customWidth="1"/>
    <col min="207" max="207" width="12" bestFit="1" customWidth="1"/>
    <col min="421" max="421" width="40.28515625" bestFit="1" customWidth="1"/>
    <col min="422" max="460" width="10.7109375" customWidth="1"/>
    <col min="461" max="461" width="11.42578125" bestFit="1" customWidth="1"/>
    <col min="462" max="462" width="9.5703125" bestFit="1" customWidth="1"/>
    <col min="463" max="463" width="12" bestFit="1" customWidth="1"/>
    <col min="677" max="677" width="40.28515625" bestFit="1" customWidth="1"/>
    <col min="678" max="716" width="10.7109375" customWidth="1"/>
    <col min="717" max="717" width="11.42578125" bestFit="1" customWidth="1"/>
    <col min="718" max="718" width="9.5703125" bestFit="1" customWidth="1"/>
    <col min="719" max="719" width="12" bestFit="1" customWidth="1"/>
    <col min="933" max="933" width="40.28515625" bestFit="1" customWidth="1"/>
    <col min="934" max="972" width="10.7109375" customWidth="1"/>
    <col min="973" max="973" width="11.42578125" bestFit="1" customWidth="1"/>
    <col min="974" max="974" width="9.5703125" bestFit="1" customWidth="1"/>
    <col min="975" max="975" width="12" bestFit="1" customWidth="1"/>
    <col min="1189" max="1189" width="40.28515625" bestFit="1" customWidth="1"/>
    <col min="1190" max="1228" width="10.7109375" customWidth="1"/>
    <col min="1229" max="1229" width="11.42578125" bestFit="1" customWidth="1"/>
    <col min="1230" max="1230" width="9.5703125" bestFit="1" customWidth="1"/>
    <col min="1231" max="1231" width="12" bestFit="1" customWidth="1"/>
    <col min="1445" max="1445" width="40.28515625" bestFit="1" customWidth="1"/>
    <col min="1446" max="1484" width="10.7109375" customWidth="1"/>
    <col min="1485" max="1485" width="11.42578125" bestFit="1" customWidth="1"/>
    <col min="1486" max="1486" width="9.5703125" bestFit="1" customWidth="1"/>
    <col min="1487" max="1487" width="12" bestFit="1" customWidth="1"/>
    <col min="1701" max="1701" width="40.28515625" bestFit="1" customWidth="1"/>
    <col min="1702" max="1740" width="10.7109375" customWidth="1"/>
    <col min="1741" max="1741" width="11.42578125" bestFit="1" customWidth="1"/>
    <col min="1742" max="1742" width="9.5703125" bestFit="1" customWidth="1"/>
    <col min="1743" max="1743" width="12" bestFit="1" customWidth="1"/>
    <col min="1957" max="1957" width="40.28515625" bestFit="1" customWidth="1"/>
    <col min="1958" max="1996" width="10.7109375" customWidth="1"/>
    <col min="1997" max="1997" width="11.42578125" bestFit="1" customWidth="1"/>
    <col min="1998" max="1998" width="9.5703125" bestFit="1" customWidth="1"/>
    <col min="1999" max="1999" width="12" bestFit="1" customWidth="1"/>
    <col min="2213" max="2213" width="40.28515625" bestFit="1" customWidth="1"/>
    <col min="2214" max="2252" width="10.7109375" customWidth="1"/>
    <col min="2253" max="2253" width="11.42578125" bestFit="1" customWidth="1"/>
    <col min="2254" max="2254" width="9.5703125" bestFit="1" customWidth="1"/>
    <col min="2255" max="2255" width="12" bestFit="1" customWidth="1"/>
    <col min="2469" max="2469" width="40.28515625" bestFit="1" customWidth="1"/>
    <col min="2470" max="2508" width="10.7109375" customWidth="1"/>
    <col min="2509" max="2509" width="11.42578125" bestFit="1" customWidth="1"/>
    <col min="2510" max="2510" width="9.5703125" bestFit="1" customWidth="1"/>
    <col min="2511" max="2511" width="12" bestFit="1" customWidth="1"/>
    <col min="2725" max="2725" width="40.28515625" bestFit="1" customWidth="1"/>
    <col min="2726" max="2764" width="10.7109375" customWidth="1"/>
    <col min="2765" max="2765" width="11.42578125" bestFit="1" customWidth="1"/>
    <col min="2766" max="2766" width="9.5703125" bestFit="1" customWidth="1"/>
    <col min="2767" max="2767" width="12" bestFit="1" customWidth="1"/>
    <col min="2981" max="2981" width="40.28515625" bestFit="1" customWidth="1"/>
    <col min="2982" max="3020" width="10.7109375" customWidth="1"/>
    <col min="3021" max="3021" width="11.42578125" bestFit="1" customWidth="1"/>
    <col min="3022" max="3022" width="9.5703125" bestFit="1" customWidth="1"/>
    <col min="3023" max="3023" width="12" bestFit="1" customWidth="1"/>
    <col min="3237" max="3237" width="40.28515625" bestFit="1" customWidth="1"/>
    <col min="3238" max="3276" width="10.7109375" customWidth="1"/>
    <col min="3277" max="3277" width="11.42578125" bestFit="1" customWidth="1"/>
    <col min="3278" max="3278" width="9.5703125" bestFit="1" customWidth="1"/>
    <col min="3279" max="3279" width="12" bestFit="1" customWidth="1"/>
    <col min="3493" max="3493" width="40.28515625" bestFit="1" customWidth="1"/>
    <col min="3494" max="3532" width="10.7109375" customWidth="1"/>
    <col min="3533" max="3533" width="11.42578125" bestFit="1" customWidth="1"/>
    <col min="3534" max="3534" width="9.5703125" bestFit="1" customWidth="1"/>
    <col min="3535" max="3535" width="12" bestFit="1" customWidth="1"/>
    <col min="3749" max="3749" width="40.28515625" bestFit="1" customWidth="1"/>
    <col min="3750" max="3788" width="10.7109375" customWidth="1"/>
    <col min="3789" max="3789" width="11.42578125" bestFit="1" customWidth="1"/>
    <col min="3790" max="3790" width="9.5703125" bestFit="1" customWidth="1"/>
    <col min="3791" max="3791" width="12" bestFit="1" customWidth="1"/>
    <col min="4005" max="4005" width="40.28515625" bestFit="1" customWidth="1"/>
    <col min="4006" max="4044" width="10.7109375" customWidth="1"/>
    <col min="4045" max="4045" width="11.42578125" bestFit="1" customWidth="1"/>
    <col min="4046" max="4046" width="9.5703125" bestFit="1" customWidth="1"/>
    <col min="4047" max="4047" width="12" bestFit="1" customWidth="1"/>
    <col min="4261" max="4261" width="40.28515625" bestFit="1" customWidth="1"/>
    <col min="4262" max="4300" width="10.7109375" customWidth="1"/>
    <col min="4301" max="4301" width="11.42578125" bestFit="1" customWidth="1"/>
    <col min="4302" max="4302" width="9.5703125" bestFit="1" customWidth="1"/>
    <col min="4303" max="4303" width="12" bestFit="1" customWidth="1"/>
    <col min="4517" max="4517" width="40.28515625" bestFit="1" customWidth="1"/>
    <col min="4518" max="4556" width="10.7109375" customWidth="1"/>
    <col min="4557" max="4557" width="11.42578125" bestFit="1" customWidth="1"/>
    <col min="4558" max="4558" width="9.5703125" bestFit="1" customWidth="1"/>
    <col min="4559" max="4559" width="12" bestFit="1" customWidth="1"/>
    <col min="4773" max="4773" width="40.28515625" bestFit="1" customWidth="1"/>
    <col min="4774" max="4812" width="10.7109375" customWidth="1"/>
    <col min="4813" max="4813" width="11.42578125" bestFit="1" customWidth="1"/>
    <col min="4814" max="4814" width="9.5703125" bestFit="1" customWidth="1"/>
    <col min="4815" max="4815" width="12" bestFit="1" customWidth="1"/>
    <col min="5029" max="5029" width="40.28515625" bestFit="1" customWidth="1"/>
    <col min="5030" max="5068" width="10.7109375" customWidth="1"/>
    <col min="5069" max="5069" width="11.42578125" bestFit="1" customWidth="1"/>
    <col min="5070" max="5070" width="9.5703125" bestFit="1" customWidth="1"/>
    <col min="5071" max="5071" width="12" bestFit="1" customWidth="1"/>
    <col min="5285" max="5285" width="40.28515625" bestFit="1" customWidth="1"/>
    <col min="5286" max="5324" width="10.7109375" customWidth="1"/>
    <col min="5325" max="5325" width="11.42578125" bestFit="1" customWidth="1"/>
    <col min="5326" max="5326" width="9.5703125" bestFit="1" customWidth="1"/>
    <col min="5327" max="5327" width="12" bestFit="1" customWidth="1"/>
    <col min="5541" max="5541" width="40.28515625" bestFit="1" customWidth="1"/>
    <col min="5542" max="5580" width="10.7109375" customWidth="1"/>
    <col min="5581" max="5581" width="11.42578125" bestFit="1" customWidth="1"/>
    <col min="5582" max="5582" width="9.5703125" bestFit="1" customWidth="1"/>
    <col min="5583" max="5583" width="12" bestFit="1" customWidth="1"/>
    <col min="5797" max="5797" width="40.28515625" bestFit="1" customWidth="1"/>
    <col min="5798" max="5836" width="10.7109375" customWidth="1"/>
    <col min="5837" max="5837" width="11.42578125" bestFit="1" customWidth="1"/>
    <col min="5838" max="5838" width="9.5703125" bestFit="1" customWidth="1"/>
    <col min="5839" max="5839" width="12" bestFit="1" customWidth="1"/>
    <col min="6053" max="6053" width="40.28515625" bestFit="1" customWidth="1"/>
    <col min="6054" max="6092" width="10.7109375" customWidth="1"/>
    <col min="6093" max="6093" width="11.42578125" bestFit="1" customWidth="1"/>
    <col min="6094" max="6094" width="9.5703125" bestFit="1" customWidth="1"/>
    <col min="6095" max="6095" width="12" bestFit="1" customWidth="1"/>
    <col min="6309" max="6309" width="40.28515625" bestFit="1" customWidth="1"/>
    <col min="6310" max="6348" width="10.7109375" customWidth="1"/>
    <col min="6349" max="6349" width="11.42578125" bestFit="1" customWidth="1"/>
    <col min="6350" max="6350" width="9.5703125" bestFit="1" customWidth="1"/>
    <col min="6351" max="6351" width="12" bestFit="1" customWidth="1"/>
    <col min="6565" max="6565" width="40.28515625" bestFit="1" customWidth="1"/>
    <col min="6566" max="6604" width="10.7109375" customWidth="1"/>
    <col min="6605" max="6605" width="11.42578125" bestFit="1" customWidth="1"/>
    <col min="6606" max="6606" width="9.5703125" bestFit="1" customWidth="1"/>
    <col min="6607" max="6607" width="12" bestFit="1" customWidth="1"/>
    <col min="6821" max="6821" width="40.28515625" bestFit="1" customWidth="1"/>
    <col min="6822" max="6860" width="10.7109375" customWidth="1"/>
    <col min="6861" max="6861" width="11.42578125" bestFit="1" customWidth="1"/>
    <col min="6862" max="6862" width="9.5703125" bestFit="1" customWidth="1"/>
    <col min="6863" max="6863" width="12" bestFit="1" customWidth="1"/>
    <col min="7077" max="7077" width="40.28515625" bestFit="1" customWidth="1"/>
    <col min="7078" max="7116" width="10.7109375" customWidth="1"/>
    <col min="7117" max="7117" width="11.42578125" bestFit="1" customWidth="1"/>
    <col min="7118" max="7118" width="9.5703125" bestFit="1" customWidth="1"/>
    <col min="7119" max="7119" width="12" bestFit="1" customWidth="1"/>
    <col min="7333" max="7333" width="40.28515625" bestFit="1" customWidth="1"/>
    <col min="7334" max="7372" width="10.7109375" customWidth="1"/>
    <col min="7373" max="7373" width="11.42578125" bestFit="1" customWidth="1"/>
    <col min="7374" max="7374" width="9.5703125" bestFit="1" customWidth="1"/>
    <col min="7375" max="7375" width="12" bestFit="1" customWidth="1"/>
    <col min="7589" max="7589" width="40.28515625" bestFit="1" customWidth="1"/>
    <col min="7590" max="7628" width="10.7109375" customWidth="1"/>
    <col min="7629" max="7629" width="11.42578125" bestFit="1" customWidth="1"/>
    <col min="7630" max="7630" width="9.5703125" bestFit="1" customWidth="1"/>
    <col min="7631" max="7631" width="12" bestFit="1" customWidth="1"/>
    <col min="7845" max="7845" width="40.28515625" bestFit="1" customWidth="1"/>
    <col min="7846" max="7884" width="10.7109375" customWidth="1"/>
    <col min="7885" max="7885" width="11.42578125" bestFit="1" customWidth="1"/>
    <col min="7886" max="7886" width="9.5703125" bestFit="1" customWidth="1"/>
    <col min="7887" max="7887" width="12" bestFit="1" customWidth="1"/>
    <col min="8101" max="8101" width="40.28515625" bestFit="1" customWidth="1"/>
    <col min="8102" max="8140" width="10.7109375" customWidth="1"/>
    <col min="8141" max="8141" width="11.42578125" bestFit="1" customWidth="1"/>
    <col min="8142" max="8142" width="9.5703125" bestFit="1" customWidth="1"/>
    <col min="8143" max="8143" width="12" bestFit="1" customWidth="1"/>
    <col min="8357" max="8357" width="40.28515625" bestFit="1" customWidth="1"/>
    <col min="8358" max="8396" width="10.7109375" customWidth="1"/>
    <col min="8397" max="8397" width="11.42578125" bestFit="1" customWidth="1"/>
    <col min="8398" max="8398" width="9.5703125" bestFit="1" customWidth="1"/>
    <col min="8399" max="8399" width="12" bestFit="1" customWidth="1"/>
    <col min="8613" max="8613" width="40.28515625" bestFit="1" customWidth="1"/>
    <col min="8614" max="8652" width="10.7109375" customWidth="1"/>
    <col min="8653" max="8653" width="11.42578125" bestFit="1" customWidth="1"/>
    <col min="8654" max="8654" width="9.5703125" bestFit="1" customWidth="1"/>
    <col min="8655" max="8655" width="12" bestFit="1" customWidth="1"/>
    <col min="8869" max="8869" width="40.28515625" bestFit="1" customWidth="1"/>
    <col min="8870" max="8908" width="10.7109375" customWidth="1"/>
    <col min="8909" max="8909" width="11.42578125" bestFit="1" customWidth="1"/>
    <col min="8910" max="8910" width="9.5703125" bestFit="1" customWidth="1"/>
    <col min="8911" max="8911" width="12" bestFit="1" customWidth="1"/>
    <col min="9125" max="9125" width="40.28515625" bestFit="1" customWidth="1"/>
    <col min="9126" max="9164" width="10.7109375" customWidth="1"/>
    <col min="9165" max="9165" width="11.42578125" bestFit="1" customWidth="1"/>
    <col min="9166" max="9166" width="9.5703125" bestFit="1" customWidth="1"/>
    <col min="9167" max="9167" width="12" bestFit="1" customWidth="1"/>
    <col min="9381" max="9381" width="40.28515625" bestFit="1" customWidth="1"/>
    <col min="9382" max="9420" width="10.7109375" customWidth="1"/>
    <col min="9421" max="9421" width="11.42578125" bestFit="1" customWidth="1"/>
    <col min="9422" max="9422" width="9.5703125" bestFit="1" customWidth="1"/>
    <col min="9423" max="9423" width="12" bestFit="1" customWidth="1"/>
    <col min="9637" max="9637" width="40.28515625" bestFit="1" customWidth="1"/>
    <col min="9638" max="9676" width="10.7109375" customWidth="1"/>
    <col min="9677" max="9677" width="11.42578125" bestFit="1" customWidth="1"/>
    <col min="9678" max="9678" width="9.5703125" bestFit="1" customWidth="1"/>
    <col min="9679" max="9679" width="12" bestFit="1" customWidth="1"/>
    <col min="9893" max="9893" width="40.28515625" bestFit="1" customWidth="1"/>
    <col min="9894" max="9932" width="10.7109375" customWidth="1"/>
    <col min="9933" max="9933" width="11.42578125" bestFit="1" customWidth="1"/>
    <col min="9934" max="9934" width="9.5703125" bestFit="1" customWidth="1"/>
    <col min="9935" max="9935" width="12" bestFit="1" customWidth="1"/>
    <col min="10149" max="10149" width="40.28515625" bestFit="1" customWidth="1"/>
    <col min="10150" max="10188" width="10.7109375" customWidth="1"/>
    <col min="10189" max="10189" width="11.42578125" bestFit="1" customWidth="1"/>
    <col min="10190" max="10190" width="9.5703125" bestFit="1" customWidth="1"/>
    <col min="10191" max="10191" width="12" bestFit="1" customWidth="1"/>
    <col min="10405" max="10405" width="40.28515625" bestFit="1" customWidth="1"/>
    <col min="10406" max="10444" width="10.7109375" customWidth="1"/>
    <col min="10445" max="10445" width="11.42578125" bestFit="1" customWidth="1"/>
    <col min="10446" max="10446" width="9.5703125" bestFit="1" customWidth="1"/>
    <col min="10447" max="10447" width="12" bestFit="1" customWidth="1"/>
    <col min="10661" max="10661" width="40.28515625" bestFit="1" customWidth="1"/>
    <col min="10662" max="10700" width="10.7109375" customWidth="1"/>
    <col min="10701" max="10701" width="11.42578125" bestFit="1" customWidth="1"/>
    <col min="10702" max="10702" width="9.5703125" bestFit="1" customWidth="1"/>
    <col min="10703" max="10703" width="12" bestFit="1" customWidth="1"/>
    <col min="10917" max="10917" width="40.28515625" bestFit="1" customWidth="1"/>
    <col min="10918" max="10956" width="10.7109375" customWidth="1"/>
    <col min="10957" max="10957" width="11.42578125" bestFit="1" customWidth="1"/>
    <col min="10958" max="10958" width="9.5703125" bestFit="1" customWidth="1"/>
    <col min="10959" max="10959" width="12" bestFit="1" customWidth="1"/>
    <col min="11173" max="11173" width="40.28515625" bestFit="1" customWidth="1"/>
    <col min="11174" max="11212" width="10.7109375" customWidth="1"/>
    <col min="11213" max="11213" width="11.42578125" bestFit="1" customWidth="1"/>
    <col min="11214" max="11214" width="9.5703125" bestFit="1" customWidth="1"/>
    <col min="11215" max="11215" width="12" bestFit="1" customWidth="1"/>
    <col min="11429" max="11429" width="40.28515625" bestFit="1" customWidth="1"/>
    <col min="11430" max="11468" width="10.7109375" customWidth="1"/>
    <col min="11469" max="11469" width="11.42578125" bestFit="1" customWidth="1"/>
    <col min="11470" max="11470" width="9.5703125" bestFit="1" customWidth="1"/>
    <col min="11471" max="11471" width="12" bestFit="1" customWidth="1"/>
    <col min="11685" max="11685" width="40.28515625" bestFit="1" customWidth="1"/>
    <col min="11686" max="11724" width="10.7109375" customWidth="1"/>
    <col min="11725" max="11725" width="11.42578125" bestFit="1" customWidth="1"/>
    <col min="11726" max="11726" width="9.5703125" bestFit="1" customWidth="1"/>
    <col min="11727" max="11727" width="12" bestFit="1" customWidth="1"/>
    <col min="11941" max="11941" width="40.28515625" bestFit="1" customWidth="1"/>
    <col min="11942" max="11980" width="10.7109375" customWidth="1"/>
    <col min="11981" max="11981" width="11.42578125" bestFit="1" customWidth="1"/>
    <col min="11982" max="11982" width="9.5703125" bestFit="1" customWidth="1"/>
    <col min="11983" max="11983" width="12" bestFit="1" customWidth="1"/>
    <col min="12197" max="12197" width="40.28515625" bestFit="1" customWidth="1"/>
    <col min="12198" max="12236" width="10.7109375" customWidth="1"/>
    <col min="12237" max="12237" width="11.42578125" bestFit="1" customWidth="1"/>
    <col min="12238" max="12238" width="9.5703125" bestFit="1" customWidth="1"/>
    <col min="12239" max="12239" width="12" bestFit="1" customWidth="1"/>
    <col min="12453" max="12453" width="40.28515625" bestFit="1" customWidth="1"/>
    <col min="12454" max="12492" width="10.7109375" customWidth="1"/>
    <col min="12493" max="12493" width="11.42578125" bestFit="1" customWidth="1"/>
    <col min="12494" max="12494" width="9.5703125" bestFit="1" customWidth="1"/>
    <col min="12495" max="12495" width="12" bestFit="1" customWidth="1"/>
    <col min="12709" max="12709" width="40.28515625" bestFit="1" customWidth="1"/>
    <col min="12710" max="12748" width="10.7109375" customWidth="1"/>
    <col min="12749" max="12749" width="11.42578125" bestFit="1" customWidth="1"/>
    <col min="12750" max="12750" width="9.5703125" bestFit="1" customWidth="1"/>
    <col min="12751" max="12751" width="12" bestFit="1" customWidth="1"/>
    <col min="12965" max="12965" width="40.28515625" bestFit="1" customWidth="1"/>
    <col min="12966" max="13004" width="10.7109375" customWidth="1"/>
    <col min="13005" max="13005" width="11.42578125" bestFit="1" customWidth="1"/>
    <col min="13006" max="13006" width="9.5703125" bestFit="1" customWidth="1"/>
    <col min="13007" max="13007" width="12" bestFit="1" customWidth="1"/>
    <col min="13221" max="13221" width="40.28515625" bestFit="1" customWidth="1"/>
    <col min="13222" max="13260" width="10.7109375" customWidth="1"/>
    <col min="13261" max="13261" width="11.42578125" bestFit="1" customWidth="1"/>
    <col min="13262" max="13262" width="9.5703125" bestFit="1" customWidth="1"/>
    <col min="13263" max="13263" width="12" bestFit="1" customWidth="1"/>
    <col min="13477" max="13477" width="40.28515625" bestFit="1" customWidth="1"/>
    <col min="13478" max="13516" width="10.7109375" customWidth="1"/>
    <col min="13517" max="13517" width="11.42578125" bestFit="1" customWidth="1"/>
    <col min="13518" max="13518" width="9.5703125" bestFit="1" customWidth="1"/>
    <col min="13519" max="13519" width="12" bestFit="1" customWidth="1"/>
    <col min="13733" max="13733" width="40.28515625" bestFit="1" customWidth="1"/>
    <col min="13734" max="13772" width="10.7109375" customWidth="1"/>
    <col min="13773" max="13773" width="11.42578125" bestFit="1" customWidth="1"/>
    <col min="13774" max="13774" width="9.5703125" bestFit="1" customWidth="1"/>
    <col min="13775" max="13775" width="12" bestFit="1" customWidth="1"/>
    <col min="13989" max="13989" width="40.28515625" bestFit="1" customWidth="1"/>
    <col min="13990" max="14028" width="10.7109375" customWidth="1"/>
    <col min="14029" max="14029" width="11.42578125" bestFit="1" customWidth="1"/>
    <col min="14030" max="14030" width="9.5703125" bestFit="1" customWidth="1"/>
    <col min="14031" max="14031" width="12" bestFit="1" customWidth="1"/>
    <col min="14245" max="14245" width="40.28515625" bestFit="1" customWidth="1"/>
    <col min="14246" max="14284" width="10.7109375" customWidth="1"/>
    <col min="14285" max="14285" width="11.42578125" bestFit="1" customWidth="1"/>
    <col min="14286" max="14286" width="9.5703125" bestFit="1" customWidth="1"/>
    <col min="14287" max="14287" width="12" bestFit="1" customWidth="1"/>
    <col min="14501" max="14501" width="40.28515625" bestFit="1" customWidth="1"/>
    <col min="14502" max="14540" width="10.7109375" customWidth="1"/>
    <col min="14541" max="14541" width="11.42578125" bestFit="1" customWidth="1"/>
    <col min="14542" max="14542" width="9.5703125" bestFit="1" customWidth="1"/>
    <col min="14543" max="14543" width="12" bestFit="1" customWidth="1"/>
    <col min="14757" max="14757" width="40.28515625" bestFit="1" customWidth="1"/>
    <col min="14758" max="14796" width="10.7109375" customWidth="1"/>
    <col min="14797" max="14797" width="11.42578125" bestFit="1" customWidth="1"/>
    <col min="14798" max="14798" width="9.5703125" bestFit="1" customWidth="1"/>
    <col min="14799" max="14799" width="12" bestFit="1" customWidth="1"/>
    <col min="15013" max="15013" width="40.28515625" bestFit="1" customWidth="1"/>
    <col min="15014" max="15052" width="10.7109375" customWidth="1"/>
    <col min="15053" max="15053" width="11.42578125" bestFit="1" customWidth="1"/>
    <col min="15054" max="15054" width="9.5703125" bestFit="1" customWidth="1"/>
    <col min="15055" max="15055" width="12" bestFit="1" customWidth="1"/>
    <col min="15269" max="15269" width="40.28515625" bestFit="1" customWidth="1"/>
    <col min="15270" max="15308" width="10.7109375" customWidth="1"/>
    <col min="15309" max="15309" width="11.42578125" bestFit="1" customWidth="1"/>
    <col min="15310" max="15310" width="9.5703125" bestFit="1" customWidth="1"/>
    <col min="15311" max="15311" width="12" bestFit="1" customWidth="1"/>
    <col min="15525" max="15525" width="40.28515625" bestFit="1" customWidth="1"/>
    <col min="15526" max="15564" width="10.7109375" customWidth="1"/>
    <col min="15565" max="15565" width="11.42578125" bestFit="1" customWidth="1"/>
    <col min="15566" max="15566" width="9.5703125" bestFit="1" customWidth="1"/>
    <col min="15567" max="15567" width="12" bestFit="1" customWidth="1"/>
    <col min="15781" max="15781" width="40.28515625" bestFit="1" customWidth="1"/>
    <col min="15782" max="15820" width="10.7109375" customWidth="1"/>
    <col min="15821" max="15821" width="11.42578125" bestFit="1" customWidth="1"/>
    <col min="15822" max="15822" width="9.5703125" bestFit="1" customWidth="1"/>
    <col min="15823" max="15823" width="12" bestFit="1" customWidth="1"/>
    <col min="16037" max="16037" width="40.28515625" bestFit="1" customWidth="1"/>
    <col min="16038" max="16076" width="10.7109375" customWidth="1"/>
    <col min="16077" max="16077" width="11.42578125" bestFit="1" customWidth="1"/>
    <col min="16078" max="16078" width="9.5703125" bestFit="1" customWidth="1"/>
    <col min="16079" max="16079" width="12" bestFit="1" customWidth="1"/>
  </cols>
  <sheetData>
    <row r="1" spans="1:19" ht="21" x14ac:dyDescent="0.25">
      <c r="A1" s="293" t="s">
        <v>39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21" x14ac:dyDescent="0.25">
      <c r="A2" s="294"/>
      <c r="B2" s="290">
        <v>2022</v>
      </c>
      <c r="C2" s="291"/>
      <c r="D2" s="291"/>
      <c r="E2" s="291"/>
      <c r="F2" s="291"/>
      <c r="G2" s="291"/>
      <c r="H2" s="291"/>
      <c r="I2" s="291"/>
      <c r="J2" s="291"/>
      <c r="K2" s="290">
        <v>2023</v>
      </c>
      <c r="L2" s="291"/>
      <c r="M2" s="291"/>
      <c r="N2" s="291"/>
      <c r="O2" s="291"/>
      <c r="P2" s="291"/>
      <c r="Q2" s="291"/>
      <c r="R2" s="291"/>
      <c r="S2" s="292"/>
    </row>
    <row r="3" spans="1:19" ht="15.75" customHeight="1" x14ac:dyDescent="0.25">
      <c r="A3" s="295"/>
      <c r="B3" s="156" t="s">
        <v>1</v>
      </c>
      <c r="C3" s="156" t="s">
        <v>2</v>
      </c>
      <c r="D3" s="156" t="s">
        <v>3</v>
      </c>
      <c r="E3" s="156" t="s">
        <v>4</v>
      </c>
      <c r="F3" s="156" t="s">
        <v>5</v>
      </c>
      <c r="G3" s="156" t="s">
        <v>6</v>
      </c>
      <c r="H3" s="156" t="s">
        <v>7</v>
      </c>
      <c r="I3" s="156" t="s">
        <v>8</v>
      </c>
      <c r="J3" s="156" t="s">
        <v>40</v>
      </c>
      <c r="K3" s="253" t="s">
        <v>1</v>
      </c>
      <c r="L3" s="253" t="s">
        <v>2</v>
      </c>
      <c r="M3" s="253" t="s">
        <v>3</v>
      </c>
      <c r="N3" s="253" t="s">
        <v>4</v>
      </c>
      <c r="O3" s="260" t="s">
        <v>5</v>
      </c>
      <c r="P3" s="260" t="s">
        <v>6</v>
      </c>
      <c r="Q3" s="260" t="s">
        <v>7</v>
      </c>
      <c r="R3" s="260" t="s">
        <v>8</v>
      </c>
      <c r="S3" s="252" t="s">
        <v>40</v>
      </c>
    </row>
    <row r="4" spans="1:19" ht="18.75" x14ac:dyDescent="0.3">
      <c r="A4" s="53" t="s">
        <v>10</v>
      </c>
      <c r="B4" s="54"/>
      <c r="C4" s="54"/>
      <c r="D4" s="54"/>
      <c r="E4" s="54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ht="15.75" x14ac:dyDescent="0.25">
      <c r="A5" s="61" t="s">
        <v>11</v>
      </c>
      <c r="B5" s="1">
        <v>384024</v>
      </c>
      <c r="C5" s="2">
        <v>299842</v>
      </c>
      <c r="D5" s="1">
        <v>301333</v>
      </c>
      <c r="E5" s="78">
        <f>SUM(B5:D5)</f>
        <v>985199</v>
      </c>
      <c r="F5" s="1">
        <v>239604</v>
      </c>
      <c r="G5" s="2">
        <v>148622</v>
      </c>
      <c r="H5" s="1">
        <v>34379</v>
      </c>
      <c r="I5" s="78">
        <f t="shared" ref="I5:I13" si="0">SUM(F5:H5)</f>
        <v>422605</v>
      </c>
      <c r="J5" s="78">
        <f>E5+I5</f>
        <v>1407804</v>
      </c>
      <c r="K5" s="1">
        <v>343991</v>
      </c>
      <c r="L5" s="2">
        <v>320601</v>
      </c>
      <c r="M5" s="1">
        <v>317883</v>
      </c>
      <c r="N5" s="78">
        <f t="shared" ref="N5:N13" si="1">SUM(K5:M5)</f>
        <v>982475</v>
      </c>
      <c r="O5" s="1">
        <v>224620</v>
      </c>
      <c r="P5" s="2">
        <v>99046</v>
      </c>
      <c r="Q5" s="1">
        <v>27743</v>
      </c>
      <c r="R5" s="78">
        <f>SUM(O5:Q5)</f>
        <v>351409</v>
      </c>
      <c r="S5" s="346">
        <f>N5+R5</f>
        <v>1333884</v>
      </c>
    </row>
    <row r="6" spans="1:19" ht="15.75" x14ac:dyDescent="0.25">
      <c r="A6" s="62" t="s">
        <v>12</v>
      </c>
      <c r="B6" s="4">
        <v>361926</v>
      </c>
      <c r="C6" s="4">
        <v>287654</v>
      </c>
      <c r="D6" s="4">
        <v>298758</v>
      </c>
      <c r="E6" s="79">
        <f t="shared" ref="E6:E13" si="2">SUM(B6:D6)</f>
        <v>948338</v>
      </c>
      <c r="F6" s="4">
        <v>244550</v>
      </c>
      <c r="G6" s="4">
        <v>155144</v>
      </c>
      <c r="H6" s="4">
        <v>55688</v>
      </c>
      <c r="I6" s="79">
        <f t="shared" si="0"/>
        <v>455382</v>
      </c>
      <c r="J6" s="79">
        <f t="shared" ref="J6:J13" si="3">E6+I6</f>
        <v>1403720</v>
      </c>
      <c r="K6" s="4">
        <v>339620</v>
      </c>
      <c r="L6" s="4">
        <v>319102</v>
      </c>
      <c r="M6" s="4">
        <v>316733</v>
      </c>
      <c r="N6" s="79">
        <f t="shared" si="1"/>
        <v>975455</v>
      </c>
      <c r="O6" s="4">
        <v>233875</v>
      </c>
      <c r="P6" s="4">
        <v>125759</v>
      </c>
      <c r="Q6" s="4">
        <v>45856</v>
      </c>
      <c r="R6" s="79">
        <f t="shared" ref="R6:R12" si="4">SUM(O6:Q6)</f>
        <v>405490</v>
      </c>
      <c r="S6" s="23">
        <f t="shared" ref="S6:S14" si="5">N6+R6</f>
        <v>1380945</v>
      </c>
    </row>
    <row r="7" spans="1:19" ht="15.75" x14ac:dyDescent="0.25">
      <c r="A7" s="62" t="s">
        <v>13</v>
      </c>
      <c r="B7" s="3">
        <v>289342</v>
      </c>
      <c r="C7" s="4">
        <v>225107</v>
      </c>
      <c r="D7" s="3">
        <v>228078</v>
      </c>
      <c r="E7" s="79">
        <f t="shared" si="2"/>
        <v>742527</v>
      </c>
      <c r="F7" s="3">
        <v>185885</v>
      </c>
      <c r="G7" s="4">
        <v>116535</v>
      </c>
      <c r="H7" s="3">
        <v>38888</v>
      </c>
      <c r="I7" s="79">
        <f t="shared" si="0"/>
        <v>341308</v>
      </c>
      <c r="J7" s="79">
        <f t="shared" si="3"/>
        <v>1083835</v>
      </c>
      <c r="K7" s="3">
        <v>260404</v>
      </c>
      <c r="L7" s="4">
        <v>245701</v>
      </c>
      <c r="M7" s="3">
        <v>245204</v>
      </c>
      <c r="N7" s="79">
        <f t="shared" si="1"/>
        <v>751309</v>
      </c>
      <c r="O7" s="3">
        <v>175482</v>
      </c>
      <c r="P7" s="4">
        <v>71207</v>
      </c>
      <c r="Q7" s="3">
        <v>40742</v>
      </c>
      <c r="R7" s="79">
        <f t="shared" si="4"/>
        <v>287431</v>
      </c>
      <c r="S7" s="347">
        <f t="shared" si="5"/>
        <v>1038740</v>
      </c>
    </row>
    <row r="8" spans="1:19" ht="15.75" x14ac:dyDescent="0.25">
      <c r="A8" s="62" t="s">
        <v>14</v>
      </c>
      <c r="B8" s="3">
        <v>267992</v>
      </c>
      <c r="C8" s="4">
        <v>215438</v>
      </c>
      <c r="D8" s="3">
        <v>209977</v>
      </c>
      <c r="E8" s="79">
        <f t="shared" si="2"/>
        <v>693407</v>
      </c>
      <c r="F8" s="3">
        <v>164680</v>
      </c>
      <c r="G8" s="4">
        <v>107087</v>
      </c>
      <c r="H8" s="3">
        <v>33906</v>
      </c>
      <c r="I8" s="79">
        <f t="shared" si="0"/>
        <v>305673</v>
      </c>
      <c r="J8" s="79">
        <f t="shared" si="3"/>
        <v>999080</v>
      </c>
      <c r="K8" s="3">
        <v>240023</v>
      </c>
      <c r="L8" s="4">
        <v>215735</v>
      </c>
      <c r="M8" s="3">
        <v>223360</v>
      </c>
      <c r="N8" s="79">
        <f t="shared" si="1"/>
        <v>679118</v>
      </c>
      <c r="O8" s="3">
        <v>155356</v>
      </c>
      <c r="P8" s="4">
        <v>74685</v>
      </c>
      <c r="Q8" s="3">
        <v>19298</v>
      </c>
      <c r="R8" s="79">
        <f t="shared" si="4"/>
        <v>249339</v>
      </c>
      <c r="S8" s="347">
        <f t="shared" si="5"/>
        <v>928457</v>
      </c>
    </row>
    <row r="9" spans="1:19" ht="15.75" x14ac:dyDescent="0.25">
      <c r="A9" s="62" t="s">
        <v>15</v>
      </c>
      <c r="B9" s="3">
        <v>452089</v>
      </c>
      <c r="C9" s="4">
        <v>350067</v>
      </c>
      <c r="D9" s="3">
        <v>371188</v>
      </c>
      <c r="E9" s="79">
        <f t="shared" si="2"/>
        <v>1173344</v>
      </c>
      <c r="F9" s="3">
        <v>281982</v>
      </c>
      <c r="G9" s="4">
        <v>148973</v>
      </c>
      <c r="H9" s="3">
        <v>85957</v>
      </c>
      <c r="I9" s="79">
        <f t="shared" si="0"/>
        <v>516912</v>
      </c>
      <c r="J9" s="79">
        <f t="shared" si="3"/>
        <v>1690256</v>
      </c>
      <c r="K9" s="3">
        <v>410552</v>
      </c>
      <c r="L9" s="4">
        <v>392360</v>
      </c>
      <c r="M9" s="3">
        <v>381458</v>
      </c>
      <c r="N9" s="79">
        <f t="shared" si="1"/>
        <v>1184370</v>
      </c>
      <c r="O9" s="3">
        <v>275745</v>
      </c>
      <c r="P9" s="4">
        <v>140533</v>
      </c>
      <c r="Q9" s="3">
        <v>108650</v>
      </c>
      <c r="R9" s="79">
        <f t="shared" si="4"/>
        <v>524928</v>
      </c>
      <c r="S9" s="347">
        <f t="shared" si="5"/>
        <v>1709298</v>
      </c>
    </row>
    <row r="10" spans="1:19" ht="15.75" x14ac:dyDescent="0.25">
      <c r="A10" s="62" t="s">
        <v>16</v>
      </c>
      <c r="B10" s="3">
        <v>185356</v>
      </c>
      <c r="C10" s="4">
        <v>145411</v>
      </c>
      <c r="D10" s="3">
        <v>150646</v>
      </c>
      <c r="E10" s="79">
        <f t="shared" si="2"/>
        <v>481413</v>
      </c>
      <c r="F10" s="3">
        <v>117507</v>
      </c>
      <c r="G10" s="4">
        <v>73511</v>
      </c>
      <c r="H10" s="3">
        <v>27155</v>
      </c>
      <c r="I10" s="79">
        <f t="shared" si="0"/>
        <v>218173</v>
      </c>
      <c r="J10" s="79">
        <f t="shared" si="3"/>
        <v>699586</v>
      </c>
      <c r="K10" s="3">
        <v>167557</v>
      </c>
      <c r="L10" s="4">
        <v>155153</v>
      </c>
      <c r="M10" s="3">
        <v>154213</v>
      </c>
      <c r="N10" s="79">
        <f t="shared" si="1"/>
        <v>476923</v>
      </c>
      <c r="O10" s="3">
        <v>107019</v>
      </c>
      <c r="P10" s="4">
        <v>53374</v>
      </c>
      <c r="Q10" s="3">
        <v>26992</v>
      </c>
      <c r="R10" s="79">
        <f t="shared" si="4"/>
        <v>187385</v>
      </c>
      <c r="S10" s="347">
        <f t="shared" si="5"/>
        <v>664308</v>
      </c>
    </row>
    <row r="11" spans="1:19" ht="15.75" x14ac:dyDescent="0.25">
      <c r="A11" s="62" t="s">
        <v>17</v>
      </c>
      <c r="B11" s="3">
        <v>420083</v>
      </c>
      <c r="C11" s="4">
        <v>351377</v>
      </c>
      <c r="D11" s="3">
        <v>376032</v>
      </c>
      <c r="E11" s="79">
        <f t="shared" si="2"/>
        <v>1147492</v>
      </c>
      <c r="F11" s="3">
        <v>300877</v>
      </c>
      <c r="G11" s="4">
        <v>238117</v>
      </c>
      <c r="H11" s="3">
        <v>130914</v>
      </c>
      <c r="I11" s="79">
        <f t="shared" si="0"/>
        <v>669908</v>
      </c>
      <c r="J11" s="79">
        <f t="shared" si="3"/>
        <v>1817400</v>
      </c>
      <c r="K11" s="3">
        <v>419627</v>
      </c>
      <c r="L11" s="4">
        <v>402585</v>
      </c>
      <c r="M11" s="3">
        <v>403218</v>
      </c>
      <c r="N11" s="79">
        <f t="shared" si="1"/>
        <v>1225430</v>
      </c>
      <c r="O11" s="3">
        <v>296188</v>
      </c>
      <c r="P11" s="4">
        <v>192653</v>
      </c>
      <c r="Q11" s="3">
        <v>133055</v>
      </c>
      <c r="R11" s="79">
        <f t="shared" si="4"/>
        <v>621896</v>
      </c>
      <c r="S11" s="347">
        <f t="shared" si="5"/>
        <v>1847326</v>
      </c>
    </row>
    <row r="12" spans="1:19" ht="15.75" x14ac:dyDescent="0.25">
      <c r="A12" s="62" t="s">
        <v>18</v>
      </c>
      <c r="B12" s="3">
        <v>611017</v>
      </c>
      <c r="C12" s="4">
        <v>475460</v>
      </c>
      <c r="D12" s="3">
        <v>476032</v>
      </c>
      <c r="E12" s="79">
        <f t="shared" si="2"/>
        <v>1562509</v>
      </c>
      <c r="F12" s="3">
        <v>392080</v>
      </c>
      <c r="G12" s="4">
        <v>265162</v>
      </c>
      <c r="H12" s="3">
        <v>108650</v>
      </c>
      <c r="I12" s="79">
        <f t="shared" si="0"/>
        <v>765892</v>
      </c>
      <c r="J12" s="79">
        <f t="shared" si="3"/>
        <v>2328401</v>
      </c>
      <c r="K12" s="3">
        <v>553329</v>
      </c>
      <c r="L12" s="4">
        <v>519590</v>
      </c>
      <c r="M12" s="3">
        <v>510383</v>
      </c>
      <c r="N12" s="79">
        <f t="shared" si="1"/>
        <v>1583302</v>
      </c>
      <c r="O12" s="3">
        <v>368913</v>
      </c>
      <c r="P12" s="4">
        <v>200496</v>
      </c>
      <c r="Q12" s="3">
        <v>64318</v>
      </c>
      <c r="R12" s="79">
        <f t="shared" si="4"/>
        <v>633727</v>
      </c>
      <c r="S12" s="347">
        <f t="shared" si="5"/>
        <v>2217029</v>
      </c>
    </row>
    <row r="13" spans="1:19" ht="16.5" thickBot="1" x14ac:dyDescent="0.3">
      <c r="A13" s="62" t="s">
        <v>37</v>
      </c>
      <c r="B13" s="63">
        <v>560</v>
      </c>
      <c r="C13" s="63">
        <v>457</v>
      </c>
      <c r="D13" s="63">
        <v>436</v>
      </c>
      <c r="E13" s="80">
        <f t="shared" si="2"/>
        <v>1453</v>
      </c>
      <c r="F13" s="63">
        <v>447</v>
      </c>
      <c r="G13" s="63">
        <v>349</v>
      </c>
      <c r="H13" s="63">
        <v>233</v>
      </c>
      <c r="I13" s="80">
        <f t="shared" si="0"/>
        <v>1029</v>
      </c>
      <c r="J13" s="80">
        <f t="shared" si="3"/>
        <v>2482</v>
      </c>
      <c r="K13" s="63">
        <v>508.54</v>
      </c>
      <c r="L13" s="63">
        <v>451.29</v>
      </c>
      <c r="M13" s="63">
        <v>457.25</v>
      </c>
      <c r="N13" s="80">
        <f t="shared" si="1"/>
        <v>1417.08</v>
      </c>
      <c r="O13" s="63">
        <v>347.23</v>
      </c>
      <c r="P13" s="63">
        <v>216.22</v>
      </c>
      <c r="Q13" s="63">
        <v>0</v>
      </c>
      <c r="R13" s="80">
        <f t="shared" ref="R13" si="6">SUM(O13:Q13)</f>
        <v>563.45000000000005</v>
      </c>
      <c r="S13" s="80">
        <f t="shared" ref="S13" si="7">SUM(R13,N13)</f>
        <v>1980.53</v>
      </c>
    </row>
    <row r="14" spans="1:19" ht="16.5" thickBot="1" x14ac:dyDescent="0.3">
      <c r="A14" s="73" t="s">
        <v>22</v>
      </c>
      <c r="B14" s="5">
        <f t="shared" ref="B14:D14" si="8">SUM(B5:B13)</f>
        <v>2972389</v>
      </c>
      <c r="C14" s="5">
        <f t="shared" si="8"/>
        <v>2350813</v>
      </c>
      <c r="D14" s="5">
        <f t="shared" si="8"/>
        <v>2412480</v>
      </c>
      <c r="E14" s="81">
        <f>SUM(E5:E13)</f>
        <v>7735682</v>
      </c>
      <c r="F14" s="5">
        <f t="shared" ref="F14:J14" si="9">SUM(F5:F13)</f>
        <v>1927612</v>
      </c>
      <c r="G14" s="5">
        <f t="shared" si="9"/>
        <v>1253500</v>
      </c>
      <c r="H14" s="5">
        <f t="shared" si="9"/>
        <v>515770</v>
      </c>
      <c r="I14" s="81">
        <f t="shared" si="9"/>
        <v>3696882</v>
      </c>
      <c r="J14" s="81">
        <f t="shared" si="9"/>
        <v>11432564</v>
      </c>
      <c r="K14" s="5">
        <f>SUM(K5:K13)</f>
        <v>2735611.54</v>
      </c>
      <c r="L14" s="5">
        <f>SUM(L5:L13)</f>
        <v>2571278.29</v>
      </c>
      <c r="M14" s="5">
        <f>SUM(M5:M13)</f>
        <v>2552909.25</v>
      </c>
      <c r="N14" s="81">
        <f t="shared" ref="N14" si="10">SUM(N5:N13)</f>
        <v>7859799.0800000001</v>
      </c>
      <c r="O14" s="5">
        <f>SUM(O5:O13)</f>
        <v>1837545.23</v>
      </c>
      <c r="P14" s="5">
        <f>SUM(P5:P13)</f>
        <v>957969.22</v>
      </c>
      <c r="Q14" s="5">
        <f>SUM(Q5:Q13)</f>
        <v>466654</v>
      </c>
      <c r="R14" s="81">
        <f t="shared" ref="R14" si="11">SUM(R5:R13)</f>
        <v>3262168.45</v>
      </c>
      <c r="S14" s="24">
        <f t="shared" si="5"/>
        <v>11121967.530000001</v>
      </c>
    </row>
    <row r="15" spans="1:19" ht="18.75" x14ac:dyDescent="0.3">
      <c r="A15" s="64" t="s">
        <v>23</v>
      </c>
      <c r="B15" s="58"/>
      <c r="C15" s="58"/>
      <c r="D15" s="58"/>
      <c r="E15" s="58"/>
      <c r="F15" s="65"/>
      <c r="G15" s="66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spans="1:19" ht="15.75" x14ac:dyDescent="0.25">
      <c r="A16" s="61" t="s">
        <v>24</v>
      </c>
      <c r="B16" s="66">
        <v>259162</v>
      </c>
      <c r="C16" s="66">
        <v>205135</v>
      </c>
      <c r="D16" s="67">
        <v>209222</v>
      </c>
      <c r="E16" s="78">
        <f>SUM(B16:D16)</f>
        <v>673519</v>
      </c>
      <c r="F16" s="66">
        <v>164751</v>
      </c>
      <c r="G16" s="66">
        <v>137079</v>
      </c>
      <c r="H16" s="67">
        <v>30746</v>
      </c>
      <c r="I16" s="78">
        <f>SUM(F16:H16)</f>
        <v>332576</v>
      </c>
      <c r="J16" s="78">
        <f>E16+I16</f>
        <v>1006095</v>
      </c>
      <c r="K16" s="66">
        <v>238390</v>
      </c>
      <c r="L16" s="66">
        <v>225501</v>
      </c>
      <c r="M16" s="67">
        <v>223886</v>
      </c>
      <c r="N16" s="78">
        <f>SUM(K16:M16)</f>
        <v>687777</v>
      </c>
      <c r="O16" s="66">
        <v>167079</v>
      </c>
      <c r="P16" s="66">
        <v>85916</v>
      </c>
      <c r="Q16" s="67">
        <v>42983</v>
      </c>
      <c r="R16" s="78">
        <f>SUM(O16:Q16)</f>
        <v>295978</v>
      </c>
      <c r="S16" s="348">
        <f>N16+R16</f>
        <v>983755</v>
      </c>
    </row>
    <row r="17" spans="1:19" ht="15.75" x14ac:dyDescent="0.25">
      <c r="A17" s="62" t="s">
        <v>37</v>
      </c>
      <c r="B17" s="56">
        <v>6680.04</v>
      </c>
      <c r="C17" s="56">
        <v>5488.68</v>
      </c>
      <c r="D17" s="56">
        <v>5626.91</v>
      </c>
      <c r="E17" s="79">
        <f>SUM(B17:D17)</f>
        <v>17795.63</v>
      </c>
      <c r="F17" s="56">
        <v>4152.24</v>
      </c>
      <c r="G17" s="56">
        <v>2920.74</v>
      </c>
      <c r="H17" s="56">
        <v>56.27</v>
      </c>
      <c r="I17" s="79">
        <f>SUM(F17:H17)</f>
        <v>7129.25</v>
      </c>
      <c r="J17" s="79">
        <f>E17+I17</f>
        <v>24924.880000000001</v>
      </c>
      <c r="K17" s="56">
        <v>6007.44</v>
      </c>
      <c r="L17" s="56">
        <v>5547.51</v>
      </c>
      <c r="M17" s="56">
        <v>5545.76</v>
      </c>
      <c r="N17" s="79">
        <f>SUM(K17:M17)</f>
        <v>17100.71</v>
      </c>
      <c r="O17" s="56">
        <v>3811.06</v>
      </c>
      <c r="P17" s="56">
        <v>1147</v>
      </c>
      <c r="Q17" s="56">
        <v>45</v>
      </c>
      <c r="R17" s="79">
        <v>5003.03</v>
      </c>
      <c r="S17" s="349">
        <f t="shared" ref="S17:S18" si="12">N17+R17</f>
        <v>22103.739999999998</v>
      </c>
    </row>
    <row r="18" spans="1:19" ht="16.5" thickBot="1" x14ac:dyDescent="0.3">
      <c r="A18" s="74" t="s">
        <v>38</v>
      </c>
      <c r="B18" s="56">
        <v>109.3</v>
      </c>
      <c r="C18" s="56">
        <v>79.599999999999994</v>
      </c>
      <c r="D18" s="56">
        <v>90.9</v>
      </c>
      <c r="E18" s="79">
        <f>SUM(B18:D18)</f>
        <v>279.79999999999995</v>
      </c>
      <c r="F18" s="56">
        <v>65</v>
      </c>
      <c r="G18" s="56">
        <v>50.6</v>
      </c>
      <c r="H18" s="56">
        <v>0</v>
      </c>
      <c r="I18" s="79">
        <f>SUM(F18:H18)</f>
        <v>115.6</v>
      </c>
      <c r="J18" s="79">
        <f>E18+I18</f>
        <v>395.4</v>
      </c>
      <c r="K18" s="56">
        <v>94.2</v>
      </c>
      <c r="L18" s="56">
        <v>83</v>
      </c>
      <c r="M18" s="56">
        <v>89.2</v>
      </c>
      <c r="N18" s="79">
        <f>SUM(K18:M18)</f>
        <v>266.39999999999998</v>
      </c>
      <c r="O18" s="56">
        <v>68</v>
      </c>
      <c r="P18" s="56">
        <v>22</v>
      </c>
      <c r="Q18" s="56">
        <v>0</v>
      </c>
      <c r="R18" s="79">
        <v>90.8</v>
      </c>
      <c r="S18" s="349">
        <f t="shared" si="12"/>
        <v>357.2</v>
      </c>
    </row>
    <row r="19" spans="1:19" ht="16.5" thickBot="1" x14ac:dyDescent="0.3">
      <c r="A19" s="73" t="s">
        <v>28</v>
      </c>
      <c r="B19" s="68">
        <f t="shared" ref="B19:D19" si="13">SUM(B16:B18)</f>
        <v>265951.33999999997</v>
      </c>
      <c r="C19" s="68">
        <f t="shared" si="13"/>
        <v>210703.28</v>
      </c>
      <c r="D19" s="68">
        <f t="shared" si="13"/>
        <v>214939.81</v>
      </c>
      <c r="E19" s="81">
        <f>SUM(E16:E18)</f>
        <v>691594.43</v>
      </c>
      <c r="F19" s="68">
        <f t="shared" ref="F19:J19" si="14">SUM(F16:F18)</f>
        <v>168968.24</v>
      </c>
      <c r="G19" s="68">
        <f t="shared" si="14"/>
        <v>140050.34</v>
      </c>
      <c r="H19" s="68">
        <f t="shared" si="14"/>
        <v>30802.27</v>
      </c>
      <c r="I19" s="81">
        <f t="shared" si="14"/>
        <v>339820.85</v>
      </c>
      <c r="J19" s="81">
        <f t="shared" si="14"/>
        <v>1031415.28</v>
      </c>
      <c r="K19" s="68">
        <f>SUM(K16:K18)</f>
        <v>244491.64</v>
      </c>
      <c r="L19" s="68">
        <f t="shared" ref="L19:R19" si="15">SUM(L16:L18)</f>
        <v>231131.51</v>
      </c>
      <c r="M19" s="68">
        <f t="shared" si="15"/>
        <v>229520.96000000002</v>
      </c>
      <c r="N19" s="345">
        <f t="shared" si="15"/>
        <v>705144.11</v>
      </c>
      <c r="O19" s="68">
        <f t="shared" si="15"/>
        <v>170958.06</v>
      </c>
      <c r="P19" s="68">
        <f t="shared" si="15"/>
        <v>87085</v>
      </c>
      <c r="Q19" s="68">
        <f t="shared" si="15"/>
        <v>43028</v>
      </c>
      <c r="R19" s="345">
        <f t="shared" si="15"/>
        <v>301071.83</v>
      </c>
      <c r="S19" s="181">
        <f>R19+N19</f>
        <v>1006215.94</v>
      </c>
    </row>
    <row r="20" spans="1:19" ht="18.75" x14ac:dyDescent="0.3">
      <c r="A20" s="64" t="s">
        <v>29</v>
      </c>
      <c r="B20" s="58"/>
      <c r="C20" s="58"/>
      <c r="D20" s="58"/>
      <c r="E20" s="58"/>
      <c r="F20" s="65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spans="1:19" ht="15.75" x14ac:dyDescent="0.25">
      <c r="A21" s="61" t="s">
        <v>30</v>
      </c>
      <c r="B21" s="55">
        <v>190103</v>
      </c>
      <c r="C21" s="55">
        <v>165978</v>
      </c>
      <c r="D21" s="55">
        <v>161963</v>
      </c>
      <c r="E21" s="78">
        <f>SUM(B21:D21)</f>
        <v>518044</v>
      </c>
      <c r="F21" s="55">
        <v>140269</v>
      </c>
      <c r="G21" s="55">
        <v>120261</v>
      </c>
      <c r="H21" s="55">
        <v>38003</v>
      </c>
      <c r="I21" s="78">
        <f>SUM(F21:H21)</f>
        <v>298533</v>
      </c>
      <c r="J21" s="78">
        <f>E21+I21</f>
        <v>816577</v>
      </c>
      <c r="K21" s="55">
        <v>183202</v>
      </c>
      <c r="L21" s="55">
        <v>173560</v>
      </c>
      <c r="M21" s="55">
        <v>188463</v>
      </c>
      <c r="N21" s="78">
        <f>SUM(K21:M21)</f>
        <v>545225</v>
      </c>
      <c r="O21" s="55">
        <v>144738</v>
      </c>
      <c r="P21" s="55">
        <v>98218</v>
      </c>
      <c r="Q21" s="55">
        <v>42671</v>
      </c>
      <c r="R21" s="78">
        <f>SUM(O21:Q21)</f>
        <v>285627</v>
      </c>
      <c r="S21" s="350">
        <f>N21+R21</f>
        <v>830852</v>
      </c>
    </row>
    <row r="22" spans="1:19" ht="16.5" thickBot="1" x14ac:dyDescent="0.3">
      <c r="A22" s="75" t="s">
        <v>38</v>
      </c>
      <c r="B22" s="63">
        <v>335.07</v>
      </c>
      <c r="C22" s="63">
        <v>291.93</v>
      </c>
      <c r="D22" s="63">
        <v>316.19</v>
      </c>
      <c r="E22" s="80">
        <f>SUM(B22:D22)</f>
        <v>943.19</v>
      </c>
      <c r="F22" s="63">
        <v>221.779</v>
      </c>
      <c r="G22" s="63">
        <v>255.249</v>
      </c>
      <c r="H22" s="63">
        <v>204</v>
      </c>
      <c r="I22" s="80">
        <f>SUM(F22:H22)</f>
        <v>681.02800000000002</v>
      </c>
      <c r="J22" s="80">
        <f>E22+I22</f>
        <v>1624.2180000000001</v>
      </c>
      <c r="K22" s="63">
        <v>288.96600000000001</v>
      </c>
      <c r="L22" s="63">
        <v>287.28300000000002</v>
      </c>
      <c r="M22" s="63">
        <v>312.262</v>
      </c>
      <c r="N22" s="80">
        <f>SUM(K22:M22)</f>
        <v>888.51099999999997</v>
      </c>
      <c r="O22" s="63">
        <v>262.58</v>
      </c>
      <c r="P22" s="63">
        <v>230.5</v>
      </c>
      <c r="Q22" s="63">
        <v>125.51</v>
      </c>
      <c r="R22" s="80">
        <v>618.59</v>
      </c>
      <c r="S22" s="351">
        <f t="shared" ref="S22:S23" si="16">N22+R22</f>
        <v>1507.1010000000001</v>
      </c>
    </row>
    <row r="23" spans="1:19" ht="16.5" thickBot="1" x14ac:dyDescent="0.3">
      <c r="A23" s="73" t="s">
        <v>34</v>
      </c>
      <c r="B23" s="68">
        <f>B21+B22</f>
        <v>190438.07</v>
      </c>
      <c r="C23" s="57">
        <f>SUM(C21:C22)</f>
        <v>166269.93</v>
      </c>
      <c r="D23" s="57">
        <f>SUM(D21:D22)</f>
        <v>162279.19</v>
      </c>
      <c r="E23" s="81">
        <f>E21+E22</f>
        <v>518987.19</v>
      </c>
      <c r="F23" s="68">
        <v>140490.77900000001</v>
      </c>
      <c r="G23" s="57">
        <f>SUM(G21:G22)</f>
        <v>120516.249</v>
      </c>
      <c r="H23" s="57">
        <v>38207.39</v>
      </c>
      <c r="I23" s="243">
        <f>SUM(I21:I22)</f>
        <v>299214.02799999999</v>
      </c>
      <c r="J23" s="243">
        <f>J21+J22</f>
        <v>818201.21799999999</v>
      </c>
      <c r="K23" s="68">
        <f>K21+K22</f>
        <v>183490.96599999999</v>
      </c>
      <c r="L23" s="68">
        <f t="shared" ref="L23:Q23" si="17">L21+L22</f>
        <v>173847.283</v>
      </c>
      <c r="M23" s="68">
        <f t="shared" si="17"/>
        <v>188775.26199999999</v>
      </c>
      <c r="N23" s="68">
        <f t="shared" si="17"/>
        <v>546113.51100000006</v>
      </c>
      <c r="O23" s="68">
        <f t="shared" si="17"/>
        <v>145000.57999999999</v>
      </c>
      <c r="P23" s="68">
        <f t="shared" si="17"/>
        <v>98448.5</v>
      </c>
      <c r="Q23" s="68">
        <f t="shared" si="17"/>
        <v>42796.51</v>
      </c>
      <c r="R23" s="345">
        <f>R21+R22</f>
        <v>286245.59000000003</v>
      </c>
      <c r="S23" s="181">
        <f t="shared" si="16"/>
        <v>832359.10100000002</v>
      </c>
    </row>
    <row r="24" spans="1:19" x14ac:dyDescent="0.25">
      <c r="A24" s="69"/>
      <c r="B24" s="59"/>
      <c r="C24" s="59"/>
      <c r="D24" s="59"/>
      <c r="E24" s="70"/>
      <c r="F24" s="70"/>
      <c r="G24" s="70"/>
      <c r="H24" s="70"/>
      <c r="I24" s="70"/>
      <c r="J24" s="70"/>
      <c r="K24" s="59"/>
      <c r="L24" s="59"/>
      <c r="M24" s="59"/>
      <c r="N24" s="59"/>
      <c r="O24" s="59"/>
      <c r="P24" s="59"/>
      <c r="Q24" s="59"/>
      <c r="R24" s="59"/>
      <c r="S24" s="59"/>
    </row>
    <row r="25" spans="1:19" ht="15.75" x14ac:dyDescent="0.25">
      <c r="A25" s="76" t="s">
        <v>78</v>
      </c>
      <c r="B25" s="160">
        <v>272562</v>
      </c>
      <c r="C25" s="160">
        <v>238143</v>
      </c>
      <c r="D25" s="160">
        <v>232855</v>
      </c>
      <c r="E25" s="246">
        <f>SUM(B25:D25)</f>
        <v>743560</v>
      </c>
      <c r="F25" s="160">
        <v>201459</v>
      </c>
      <c r="G25" s="160">
        <v>179410</v>
      </c>
      <c r="H25" s="160">
        <v>34853</v>
      </c>
      <c r="I25" s="82">
        <f>SUM(F25:H25)</f>
        <v>415722</v>
      </c>
      <c r="J25" s="82">
        <f>E25+I25</f>
        <v>1159282</v>
      </c>
      <c r="K25" s="257">
        <v>244687</v>
      </c>
      <c r="L25" s="160">
        <v>232363</v>
      </c>
      <c r="M25" s="160">
        <v>256606</v>
      </c>
      <c r="N25" s="258">
        <f>SUM(K25:M25)</f>
        <v>733656</v>
      </c>
      <c r="O25" s="257">
        <v>197835</v>
      </c>
      <c r="P25" s="160">
        <v>122091</v>
      </c>
      <c r="Q25" s="160">
        <v>36293</v>
      </c>
      <c r="R25" s="258">
        <f>SUM(O25:Q25)</f>
        <v>356219</v>
      </c>
      <c r="S25" s="336">
        <f>N25+R25</f>
        <v>1089875</v>
      </c>
    </row>
    <row r="26" spans="1:19" ht="15.75" thickBot="1" x14ac:dyDescent="0.3">
      <c r="A26" s="71"/>
      <c r="B26" s="59"/>
      <c r="C26" s="59"/>
      <c r="D26" s="59"/>
      <c r="E26" s="59"/>
      <c r="F26" s="72"/>
      <c r="G26" s="72"/>
      <c r="H26" s="72"/>
      <c r="I26" s="72"/>
      <c r="J26" s="72"/>
      <c r="K26" s="59"/>
      <c r="L26" s="59"/>
      <c r="M26" s="59"/>
      <c r="N26" s="59"/>
      <c r="O26" s="59"/>
      <c r="P26" s="59"/>
      <c r="Q26" s="59"/>
      <c r="R26" s="59"/>
      <c r="S26" s="59"/>
    </row>
    <row r="27" spans="1:19" ht="16.5" thickBot="1" x14ac:dyDescent="0.3">
      <c r="A27" s="77" t="s">
        <v>79</v>
      </c>
      <c r="B27" s="60">
        <f t="shared" ref="B27:F27" si="18">B14+B19+B23</f>
        <v>3428778.4099999997</v>
      </c>
      <c r="C27" s="60">
        <f t="shared" si="18"/>
        <v>2727786.21</v>
      </c>
      <c r="D27" s="60">
        <f t="shared" si="18"/>
        <v>2789699</v>
      </c>
      <c r="E27" s="81">
        <f>E14+E19+E23</f>
        <v>8946263.6199999992</v>
      </c>
      <c r="F27" s="60">
        <f t="shared" si="18"/>
        <v>2237071.0189999999</v>
      </c>
      <c r="G27" s="60">
        <f t="shared" ref="G27:J27" si="19">G14+G19+G23</f>
        <v>1514066.5890000002</v>
      </c>
      <c r="H27" s="60">
        <f>H14+H19+H23</f>
        <v>584779.66</v>
      </c>
      <c r="I27" s="81">
        <f t="shared" si="19"/>
        <v>4335916.8780000005</v>
      </c>
      <c r="J27" s="81">
        <f t="shared" si="19"/>
        <v>13282180.498</v>
      </c>
      <c r="K27" s="60">
        <f>K14+K19+K23</f>
        <v>3163594.1460000002</v>
      </c>
      <c r="L27" s="60">
        <f t="shared" ref="L27:S27" si="20">L14+L19+L23</f>
        <v>2976257.0829999996</v>
      </c>
      <c r="M27" s="60">
        <f t="shared" si="20"/>
        <v>2971205.4720000001</v>
      </c>
      <c r="N27" s="353">
        <f t="shared" si="20"/>
        <v>9111056.7009999994</v>
      </c>
      <c r="O27" s="60">
        <f t="shared" si="20"/>
        <v>2153503.87</v>
      </c>
      <c r="P27" s="60">
        <f t="shared" si="20"/>
        <v>1143502.72</v>
      </c>
      <c r="Q27" s="60">
        <f t="shared" si="20"/>
        <v>552478.51</v>
      </c>
      <c r="R27" s="353">
        <f t="shared" si="20"/>
        <v>3849485.87</v>
      </c>
      <c r="S27" s="352">
        <f t="shared" si="20"/>
        <v>12960542.571</v>
      </c>
    </row>
    <row r="28" spans="1:19" ht="16.5" thickBot="1" x14ac:dyDescent="0.3">
      <c r="A28" s="77" t="s">
        <v>80</v>
      </c>
      <c r="B28" s="60">
        <f t="shared" ref="B28:G28" si="21">B27+B25</f>
        <v>3701340.4099999997</v>
      </c>
      <c r="C28" s="60">
        <f t="shared" si="21"/>
        <v>2965929.21</v>
      </c>
      <c r="D28" s="60">
        <f t="shared" si="21"/>
        <v>3022554</v>
      </c>
      <c r="E28" s="81">
        <f t="shared" si="21"/>
        <v>9689823.6199999992</v>
      </c>
      <c r="F28" s="60">
        <f t="shared" si="21"/>
        <v>2438530.0189999999</v>
      </c>
      <c r="G28" s="60">
        <f t="shared" si="21"/>
        <v>1693476.5890000002</v>
      </c>
      <c r="H28" s="60">
        <f>H27+H25</f>
        <v>619632.66</v>
      </c>
      <c r="I28" s="81">
        <f t="shared" ref="I28:J28" si="22">I27+I25</f>
        <v>4751638.8780000005</v>
      </c>
      <c r="J28" s="81">
        <f t="shared" si="22"/>
        <v>14441462.498</v>
      </c>
      <c r="K28" s="60">
        <f>K27+K25</f>
        <v>3408281.1460000002</v>
      </c>
      <c r="L28" s="60">
        <f t="shared" ref="L28:S28" si="23">L27+L25</f>
        <v>3208620.0829999996</v>
      </c>
      <c r="M28" s="60">
        <f t="shared" si="23"/>
        <v>3227811.4720000001</v>
      </c>
      <c r="N28" s="353">
        <f t="shared" si="23"/>
        <v>9844712.7009999994</v>
      </c>
      <c r="O28" s="60">
        <f t="shared" si="23"/>
        <v>2351338.87</v>
      </c>
      <c r="P28" s="60">
        <f t="shared" si="23"/>
        <v>1265593.72</v>
      </c>
      <c r="Q28" s="60">
        <f t="shared" si="23"/>
        <v>588771.51</v>
      </c>
      <c r="R28" s="353">
        <f t="shared" si="23"/>
        <v>4205704.87</v>
      </c>
      <c r="S28" s="352">
        <f t="shared" si="23"/>
        <v>14050417.571</v>
      </c>
    </row>
    <row r="30" spans="1:19" x14ac:dyDescent="0.25">
      <c r="J30" s="157"/>
    </row>
    <row r="31" spans="1:19" x14ac:dyDescent="0.25">
      <c r="H31" s="155" t="s">
        <v>84</v>
      </c>
      <c r="N31" s="255"/>
      <c r="O31" s="255"/>
      <c r="P31" s="255"/>
      <c r="Q31" s="255"/>
      <c r="R31" s="255"/>
      <c r="S31" s="255"/>
    </row>
    <row r="32" spans="1:19" x14ac:dyDescent="0.25">
      <c r="E32" s="255"/>
    </row>
    <row r="33" spans="2:5" x14ac:dyDescent="0.25">
      <c r="E33" s="255"/>
    </row>
    <row r="34" spans="2:5" x14ac:dyDescent="0.25">
      <c r="E34" s="255"/>
    </row>
    <row r="35" spans="2:5" x14ac:dyDescent="0.25">
      <c r="B35" s="247"/>
      <c r="C35" s="248"/>
      <c r="E35" s="255"/>
    </row>
    <row r="36" spans="2:5" x14ac:dyDescent="0.25">
      <c r="B36" s="247"/>
      <c r="C36" s="248"/>
      <c r="E36" s="255"/>
    </row>
    <row r="37" spans="2:5" x14ac:dyDescent="0.25">
      <c r="B37" s="247"/>
      <c r="C37" s="248"/>
      <c r="E37" s="255"/>
    </row>
    <row r="38" spans="2:5" x14ac:dyDescent="0.25">
      <c r="B38" s="247"/>
      <c r="C38" s="248"/>
    </row>
    <row r="39" spans="2:5" x14ac:dyDescent="0.25">
      <c r="B39" s="247"/>
      <c r="C39" s="248"/>
    </row>
    <row r="40" spans="2:5" x14ac:dyDescent="0.25">
      <c r="B40" s="247"/>
      <c r="C40" s="248"/>
    </row>
    <row r="43" spans="2:5" x14ac:dyDescent="0.25">
      <c r="B43" s="249"/>
      <c r="C43" s="248"/>
    </row>
    <row r="44" spans="2:5" x14ac:dyDescent="0.25">
      <c r="B44" s="249"/>
      <c r="C44" s="248"/>
    </row>
    <row r="45" spans="2:5" x14ac:dyDescent="0.25">
      <c r="B45" s="249"/>
      <c r="C45" s="248"/>
    </row>
    <row r="46" spans="2:5" x14ac:dyDescent="0.25">
      <c r="B46" s="249"/>
      <c r="C46" s="248"/>
    </row>
    <row r="47" spans="2:5" x14ac:dyDescent="0.25">
      <c r="B47" s="249"/>
      <c r="C47" s="248"/>
    </row>
    <row r="48" spans="2:5" x14ac:dyDescent="0.25">
      <c r="B48" s="249"/>
      <c r="C48" s="248"/>
    </row>
  </sheetData>
  <protectedRanges>
    <protectedRange password="CA04" sqref="F3:I3" name="Диапазон1_1"/>
    <protectedRange password="CA04" sqref="F5:F12" name="Диапазон1_3"/>
    <protectedRange password="CA04" sqref="G5:G12" name="Диапазон1_5"/>
    <protectedRange password="CA04" sqref="H5:H13" name="Диапазон1_7"/>
    <protectedRange password="CA04" sqref="F21 F23" name="Диапазон1_9"/>
  </protectedRanges>
  <mergeCells count="4">
    <mergeCell ref="K2:S2"/>
    <mergeCell ref="B2:J2"/>
    <mergeCell ref="A2:A3"/>
    <mergeCell ref="A1:S1"/>
  </mergeCells>
  <pageMargins left="0.25" right="0.25" top="0.75" bottom="0.75" header="0.3" footer="0.3"/>
  <pageSetup paperSize="9" scale="2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zoomScale="85" zoomScaleNormal="85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O29" sqref="O29"/>
    </sheetView>
  </sheetViews>
  <sheetFormatPr defaultRowHeight="15" x14ac:dyDescent="0.25"/>
  <cols>
    <col min="1" max="1" width="48.7109375" customWidth="1"/>
    <col min="2" max="7" width="11.7109375" style="155" customWidth="1"/>
    <col min="8" max="13" width="11.7109375" style="182" customWidth="1"/>
    <col min="175" max="175" width="38.7109375" bestFit="1" customWidth="1"/>
    <col min="176" max="202" width="11.7109375" customWidth="1"/>
    <col min="203" max="204" width="12.7109375" customWidth="1"/>
    <col min="205" max="206" width="12.42578125" customWidth="1"/>
    <col min="207" max="208" width="12.7109375" customWidth="1"/>
    <col min="209" max="210" width="12.42578125" customWidth="1"/>
    <col min="431" max="431" width="38.7109375" bestFit="1" customWidth="1"/>
    <col min="432" max="458" width="11.7109375" customWidth="1"/>
    <col min="459" max="460" width="12.7109375" customWidth="1"/>
    <col min="461" max="462" width="12.42578125" customWidth="1"/>
    <col min="463" max="464" width="12.7109375" customWidth="1"/>
    <col min="465" max="466" width="12.42578125" customWidth="1"/>
    <col min="687" max="687" width="38.7109375" bestFit="1" customWidth="1"/>
    <col min="688" max="714" width="11.7109375" customWidth="1"/>
    <col min="715" max="716" width="12.7109375" customWidth="1"/>
    <col min="717" max="718" width="12.42578125" customWidth="1"/>
    <col min="719" max="720" width="12.7109375" customWidth="1"/>
    <col min="721" max="722" width="12.42578125" customWidth="1"/>
    <col min="943" max="943" width="38.7109375" bestFit="1" customWidth="1"/>
    <col min="944" max="970" width="11.7109375" customWidth="1"/>
    <col min="971" max="972" width="12.7109375" customWidth="1"/>
    <col min="973" max="974" width="12.42578125" customWidth="1"/>
    <col min="975" max="976" width="12.7109375" customWidth="1"/>
    <col min="977" max="978" width="12.42578125" customWidth="1"/>
    <col min="1199" max="1199" width="38.7109375" bestFit="1" customWidth="1"/>
    <col min="1200" max="1226" width="11.7109375" customWidth="1"/>
    <col min="1227" max="1228" width="12.7109375" customWidth="1"/>
    <col min="1229" max="1230" width="12.42578125" customWidth="1"/>
    <col min="1231" max="1232" width="12.7109375" customWidth="1"/>
    <col min="1233" max="1234" width="12.42578125" customWidth="1"/>
    <col min="1455" max="1455" width="38.7109375" bestFit="1" customWidth="1"/>
    <col min="1456" max="1482" width="11.7109375" customWidth="1"/>
    <col min="1483" max="1484" width="12.7109375" customWidth="1"/>
    <col min="1485" max="1486" width="12.42578125" customWidth="1"/>
    <col min="1487" max="1488" width="12.7109375" customWidth="1"/>
    <col min="1489" max="1490" width="12.42578125" customWidth="1"/>
    <col min="1711" max="1711" width="38.7109375" bestFit="1" customWidth="1"/>
    <col min="1712" max="1738" width="11.7109375" customWidth="1"/>
    <col min="1739" max="1740" width="12.7109375" customWidth="1"/>
    <col min="1741" max="1742" width="12.42578125" customWidth="1"/>
    <col min="1743" max="1744" width="12.7109375" customWidth="1"/>
    <col min="1745" max="1746" width="12.42578125" customWidth="1"/>
    <col min="1967" max="1967" width="38.7109375" bestFit="1" customWidth="1"/>
    <col min="1968" max="1994" width="11.7109375" customWidth="1"/>
    <col min="1995" max="1996" width="12.7109375" customWidth="1"/>
    <col min="1997" max="1998" width="12.42578125" customWidth="1"/>
    <col min="1999" max="2000" width="12.7109375" customWidth="1"/>
    <col min="2001" max="2002" width="12.42578125" customWidth="1"/>
    <col min="2223" max="2223" width="38.7109375" bestFit="1" customWidth="1"/>
    <col min="2224" max="2250" width="11.7109375" customWidth="1"/>
    <col min="2251" max="2252" width="12.7109375" customWidth="1"/>
    <col min="2253" max="2254" width="12.42578125" customWidth="1"/>
    <col min="2255" max="2256" width="12.7109375" customWidth="1"/>
    <col min="2257" max="2258" width="12.42578125" customWidth="1"/>
    <col min="2479" max="2479" width="38.7109375" bestFit="1" customWidth="1"/>
    <col min="2480" max="2506" width="11.7109375" customWidth="1"/>
    <col min="2507" max="2508" width="12.7109375" customWidth="1"/>
    <col min="2509" max="2510" width="12.42578125" customWidth="1"/>
    <col min="2511" max="2512" width="12.7109375" customWidth="1"/>
    <col min="2513" max="2514" width="12.42578125" customWidth="1"/>
    <col min="2735" max="2735" width="38.7109375" bestFit="1" customWidth="1"/>
    <col min="2736" max="2762" width="11.7109375" customWidth="1"/>
    <col min="2763" max="2764" width="12.7109375" customWidth="1"/>
    <col min="2765" max="2766" width="12.42578125" customWidth="1"/>
    <col min="2767" max="2768" width="12.7109375" customWidth="1"/>
    <col min="2769" max="2770" width="12.42578125" customWidth="1"/>
    <col min="2991" max="2991" width="38.7109375" bestFit="1" customWidth="1"/>
    <col min="2992" max="3018" width="11.7109375" customWidth="1"/>
    <col min="3019" max="3020" width="12.7109375" customWidth="1"/>
    <col min="3021" max="3022" width="12.42578125" customWidth="1"/>
    <col min="3023" max="3024" width="12.7109375" customWidth="1"/>
    <col min="3025" max="3026" width="12.42578125" customWidth="1"/>
    <col min="3247" max="3247" width="38.7109375" bestFit="1" customWidth="1"/>
    <col min="3248" max="3274" width="11.7109375" customWidth="1"/>
    <col min="3275" max="3276" width="12.7109375" customWidth="1"/>
    <col min="3277" max="3278" width="12.42578125" customWidth="1"/>
    <col min="3279" max="3280" width="12.7109375" customWidth="1"/>
    <col min="3281" max="3282" width="12.42578125" customWidth="1"/>
    <col min="3503" max="3503" width="38.7109375" bestFit="1" customWidth="1"/>
    <col min="3504" max="3530" width="11.7109375" customWidth="1"/>
    <col min="3531" max="3532" width="12.7109375" customWidth="1"/>
    <col min="3533" max="3534" width="12.42578125" customWidth="1"/>
    <col min="3535" max="3536" width="12.7109375" customWidth="1"/>
    <col min="3537" max="3538" width="12.42578125" customWidth="1"/>
    <col min="3759" max="3759" width="38.7109375" bestFit="1" customWidth="1"/>
    <col min="3760" max="3786" width="11.7109375" customWidth="1"/>
    <col min="3787" max="3788" width="12.7109375" customWidth="1"/>
    <col min="3789" max="3790" width="12.42578125" customWidth="1"/>
    <col min="3791" max="3792" width="12.7109375" customWidth="1"/>
    <col min="3793" max="3794" width="12.42578125" customWidth="1"/>
    <col min="4015" max="4015" width="38.7109375" bestFit="1" customWidth="1"/>
    <col min="4016" max="4042" width="11.7109375" customWidth="1"/>
    <col min="4043" max="4044" width="12.7109375" customWidth="1"/>
    <col min="4045" max="4046" width="12.42578125" customWidth="1"/>
    <col min="4047" max="4048" width="12.7109375" customWidth="1"/>
    <col min="4049" max="4050" width="12.42578125" customWidth="1"/>
    <col min="4271" max="4271" width="38.7109375" bestFit="1" customWidth="1"/>
    <col min="4272" max="4298" width="11.7109375" customWidth="1"/>
    <col min="4299" max="4300" width="12.7109375" customWidth="1"/>
    <col min="4301" max="4302" width="12.42578125" customWidth="1"/>
    <col min="4303" max="4304" width="12.7109375" customWidth="1"/>
    <col min="4305" max="4306" width="12.42578125" customWidth="1"/>
    <col min="4527" max="4527" width="38.7109375" bestFit="1" customWidth="1"/>
    <col min="4528" max="4554" width="11.7109375" customWidth="1"/>
    <col min="4555" max="4556" width="12.7109375" customWidth="1"/>
    <col min="4557" max="4558" width="12.42578125" customWidth="1"/>
    <col min="4559" max="4560" width="12.7109375" customWidth="1"/>
    <col min="4561" max="4562" width="12.42578125" customWidth="1"/>
    <col min="4783" max="4783" width="38.7109375" bestFit="1" customWidth="1"/>
    <col min="4784" max="4810" width="11.7109375" customWidth="1"/>
    <col min="4811" max="4812" width="12.7109375" customWidth="1"/>
    <col min="4813" max="4814" width="12.42578125" customWidth="1"/>
    <col min="4815" max="4816" width="12.7109375" customWidth="1"/>
    <col min="4817" max="4818" width="12.42578125" customWidth="1"/>
    <col min="5039" max="5039" width="38.7109375" bestFit="1" customWidth="1"/>
    <col min="5040" max="5066" width="11.7109375" customWidth="1"/>
    <col min="5067" max="5068" width="12.7109375" customWidth="1"/>
    <col min="5069" max="5070" width="12.42578125" customWidth="1"/>
    <col min="5071" max="5072" width="12.7109375" customWidth="1"/>
    <col min="5073" max="5074" width="12.42578125" customWidth="1"/>
    <col min="5295" max="5295" width="38.7109375" bestFit="1" customWidth="1"/>
    <col min="5296" max="5322" width="11.7109375" customWidth="1"/>
    <col min="5323" max="5324" width="12.7109375" customWidth="1"/>
    <col min="5325" max="5326" width="12.42578125" customWidth="1"/>
    <col min="5327" max="5328" width="12.7109375" customWidth="1"/>
    <col min="5329" max="5330" width="12.42578125" customWidth="1"/>
    <col min="5551" max="5551" width="38.7109375" bestFit="1" customWidth="1"/>
    <col min="5552" max="5578" width="11.7109375" customWidth="1"/>
    <col min="5579" max="5580" width="12.7109375" customWidth="1"/>
    <col min="5581" max="5582" width="12.42578125" customWidth="1"/>
    <col min="5583" max="5584" width="12.7109375" customWidth="1"/>
    <col min="5585" max="5586" width="12.42578125" customWidth="1"/>
    <col min="5807" max="5807" width="38.7109375" bestFit="1" customWidth="1"/>
    <col min="5808" max="5834" width="11.7109375" customWidth="1"/>
    <col min="5835" max="5836" width="12.7109375" customWidth="1"/>
    <col min="5837" max="5838" width="12.42578125" customWidth="1"/>
    <col min="5839" max="5840" width="12.7109375" customWidth="1"/>
    <col min="5841" max="5842" width="12.42578125" customWidth="1"/>
    <col min="6063" max="6063" width="38.7109375" bestFit="1" customWidth="1"/>
    <col min="6064" max="6090" width="11.7109375" customWidth="1"/>
    <col min="6091" max="6092" width="12.7109375" customWidth="1"/>
    <col min="6093" max="6094" width="12.42578125" customWidth="1"/>
    <col min="6095" max="6096" width="12.7109375" customWidth="1"/>
    <col min="6097" max="6098" width="12.42578125" customWidth="1"/>
    <col min="6319" max="6319" width="38.7109375" bestFit="1" customWidth="1"/>
    <col min="6320" max="6346" width="11.7109375" customWidth="1"/>
    <col min="6347" max="6348" width="12.7109375" customWidth="1"/>
    <col min="6349" max="6350" width="12.42578125" customWidth="1"/>
    <col min="6351" max="6352" width="12.7109375" customWidth="1"/>
    <col min="6353" max="6354" width="12.42578125" customWidth="1"/>
    <col min="6575" max="6575" width="38.7109375" bestFit="1" customWidth="1"/>
    <col min="6576" max="6602" width="11.7109375" customWidth="1"/>
    <col min="6603" max="6604" width="12.7109375" customWidth="1"/>
    <col min="6605" max="6606" width="12.42578125" customWidth="1"/>
    <col min="6607" max="6608" width="12.7109375" customWidth="1"/>
    <col min="6609" max="6610" width="12.42578125" customWidth="1"/>
    <col min="6831" max="6831" width="38.7109375" bestFit="1" customWidth="1"/>
    <col min="6832" max="6858" width="11.7109375" customWidth="1"/>
    <col min="6859" max="6860" width="12.7109375" customWidth="1"/>
    <col min="6861" max="6862" width="12.42578125" customWidth="1"/>
    <col min="6863" max="6864" width="12.7109375" customWidth="1"/>
    <col min="6865" max="6866" width="12.42578125" customWidth="1"/>
    <col min="7087" max="7087" width="38.7109375" bestFit="1" customWidth="1"/>
    <col min="7088" max="7114" width="11.7109375" customWidth="1"/>
    <col min="7115" max="7116" width="12.7109375" customWidth="1"/>
    <col min="7117" max="7118" width="12.42578125" customWidth="1"/>
    <col min="7119" max="7120" width="12.7109375" customWidth="1"/>
    <col min="7121" max="7122" width="12.42578125" customWidth="1"/>
    <col min="7343" max="7343" width="38.7109375" bestFit="1" customWidth="1"/>
    <col min="7344" max="7370" width="11.7109375" customWidth="1"/>
    <col min="7371" max="7372" width="12.7109375" customWidth="1"/>
    <col min="7373" max="7374" width="12.42578125" customWidth="1"/>
    <col min="7375" max="7376" width="12.7109375" customWidth="1"/>
    <col min="7377" max="7378" width="12.42578125" customWidth="1"/>
    <col min="7599" max="7599" width="38.7109375" bestFit="1" customWidth="1"/>
    <col min="7600" max="7626" width="11.7109375" customWidth="1"/>
    <col min="7627" max="7628" width="12.7109375" customWidth="1"/>
    <col min="7629" max="7630" width="12.42578125" customWidth="1"/>
    <col min="7631" max="7632" width="12.7109375" customWidth="1"/>
    <col min="7633" max="7634" width="12.42578125" customWidth="1"/>
    <col min="7855" max="7855" width="38.7109375" bestFit="1" customWidth="1"/>
    <col min="7856" max="7882" width="11.7109375" customWidth="1"/>
    <col min="7883" max="7884" width="12.7109375" customWidth="1"/>
    <col min="7885" max="7886" width="12.42578125" customWidth="1"/>
    <col min="7887" max="7888" width="12.7109375" customWidth="1"/>
    <col min="7889" max="7890" width="12.42578125" customWidth="1"/>
    <col min="8111" max="8111" width="38.7109375" bestFit="1" customWidth="1"/>
    <col min="8112" max="8138" width="11.7109375" customWidth="1"/>
    <col min="8139" max="8140" width="12.7109375" customWidth="1"/>
    <col min="8141" max="8142" width="12.42578125" customWidth="1"/>
    <col min="8143" max="8144" width="12.7109375" customWidth="1"/>
    <col min="8145" max="8146" width="12.42578125" customWidth="1"/>
    <col min="8367" max="8367" width="38.7109375" bestFit="1" customWidth="1"/>
    <col min="8368" max="8394" width="11.7109375" customWidth="1"/>
    <col min="8395" max="8396" width="12.7109375" customWidth="1"/>
    <col min="8397" max="8398" width="12.42578125" customWidth="1"/>
    <col min="8399" max="8400" width="12.7109375" customWidth="1"/>
    <col min="8401" max="8402" width="12.42578125" customWidth="1"/>
    <col min="8623" max="8623" width="38.7109375" bestFit="1" customWidth="1"/>
    <col min="8624" max="8650" width="11.7109375" customWidth="1"/>
    <col min="8651" max="8652" width="12.7109375" customWidth="1"/>
    <col min="8653" max="8654" width="12.42578125" customWidth="1"/>
    <col min="8655" max="8656" width="12.7109375" customWidth="1"/>
    <col min="8657" max="8658" width="12.42578125" customWidth="1"/>
    <col min="8879" max="8879" width="38.7109375" bestFit="1" customWidth="1"/>
    <col min="8880" max="8906" width="11.7109375" customWidth="1"/>
    <col min="8907" max="8908" width="12.7109375" customWidth="1"/>
    <col min="8909" max="8910" width="12.42578125" customWidth="1"/>
    <col min="8911" max="8912" width="12.7109375" customWidth="1"/>
    <col min="8913" max="8914" width="12.42578125" customWidth="1"/>
    <col min="9135" max="9135" width="38.7109375" bestFit="1" customWidth="1"/>
    <col min="9136" max="9162" width="11.7109375" customWidth="1"/>
    <col min="9163" max="9164" width="12.7109375" customWidth="1"/>
    <col min="9165" max="9166" width="12.42578125" customWidth="1"/>
    <col min="9167" max="9168" width="12.7109375" customWidth="1"/>
    <col min="9169" max="9170" width="12.42578125" customWidth="1"/>
    <col min="9391" max="9391" width="38.7109375" bestFit="1" customWidth="1"/>
    <col min="9392" max="9418" width="11.7109375" customWidth="1"/>
    <col min="9419" max="9420" width="12.7109375" customWidth="1"/>
    <col min="9421" max="9422" width="12.42578125" customWidth="1"/>
    <col min="9423" max="9424" width="12.7109375" customWidth="1"/>
    <col min="9425" max="9426" width="12.42578125" customWidth="1"/>
    <col min="9647" max="9647" width="38.7109375" bestFit="1" customWidth="1"/>
    <col min="9648" max="9674" width="11.7109375" customWidth="1"/>
    <col min="9675" max="9676" width="12.7109375" customWidth="1"/>
    <col min="9677" max="9678" width="12.42578125" customWidth="1"/>
    <col min="9679" max="9680" width="12.7109375" customWidth="1"/>
    <col min="9681" max="9682" width="12.42578125" customWidth="1"/>
    <col min="9903" max="9903" width="38.7109375" bestFit="1" customWidth="1"/>
    <col min="9904" max="9930" width="11.7109375" customWidth="1"/>
    <col min="9931" max="9932" width="12.7109375" customWidth="1"/>
    <col min="9933" max="9934" width="12.42578125" customWidth="1"/>
    <col min="9935" max="9936" width="12.7109375" customWidth="1"/>
    <col min="9937" max="9938" width="12.42578125" customWidth="1"/>
    <col min="10159" max="10159" width="38.7109375" bestFit="1" customWidth="1"/>
    <col min="10160" max="10186" width="11.7109375" customWidth="1"/>
    <col min="10187" max="10188" width="12.7109375" customWidth="1"/>
    <col min="10189" max="10190" width="12.42578125" customWidth="1"/>
    <col min="10191" max="10192" width="12.7109375" customWidth="1"/>
    <col min="10193" max="10194" width="12.42578125" customWidth="1"/>
    <col min="10415" max="10415" width="38.7109375" bestFit="1" customWidth="1"/>
    <col min="10416" max="10442" width="11.7109375" customWidth="1"/>
    <col min="10443" max="10444" width="12.7109375" customWidth="1"/>
    <col min="10445" max="10446" width="12.42578125" customWidth="1"/>
    <col min="10447" max="10448" width="12.7109375" customWidth="1"/>
    <col min="10449" max="10450" width="12.42578125" customWidth="1"/>
    <col min="10671" max="10671" width="38.7109375" bestFit="1" customWidth="1"/>
    <col min="10672" max="10698" width="11.7109375" customWidth="1"/>
    <col min="10699" max="10700" width="12.7109375" customWidth="1"/>
    <col min="10701" max="10702" width="12.42578125" customWidth="1"/>
    <col min="10703" max="10704" width="12.7109375" customWidth="1"/>
    <col min="10705" max="10706" width="12.42578125" customWidth="1"/>
    <col min="10927" max="10927" width="38.7109375" bestFit="1" customWidth="1"/>
    <col min="10928" max="10954" width="11.7109375" customWidth="1"/>
    <col min="10955" max="10956" width="12.7109375" customWidth="1"/>
    <col min="10957" max="10958" width="12.42578125" customWidth="1"/>
    <col min="10959" max="10960" width="12.7109375" customWidth="1"/>
    <col min="10961" max="10962" width="12.42578125" customWidth="1"/>
    <col min="11183" max="11183" width="38.7109375" bestFit="1" customWidth="1"/>
    <col min="11184" max="11210" width="11.7109375" customWidth="1"/>
    <col min="11211" max="11212" width="12.7109375" customWidth="1"/>
    <col min="11213" max="11214" width="12.42578125" customWidth="1"/>
    <col min="11215" max="11216" width="12.7109375" customWidth="1"/>
    <col min="11217" max="11218" width="12.42578125" customWidth="1"/>
    <col min="11439" max="11439" width="38.7109375" bestFit="1" customWidth="1"/>
    <col min="11440" max="11466" width="11.7109375" customWidth="1"/>
    <col min="11467" max="11468" width="12.7109375" customWidth="1"/>
    <col min="11469" max="11470" width="12.42578125" customWidth="1"/>
    <col min="11471" max="11472" width="12.7109375" customWidth="1"/>
    <col min="11473" max="11474" width="12.42578125" customWidth="1"/>
    <col min="11695" max="11695" width="38.7109375" bestFit="1" customWidth="1"/>
    <col min="11696" max="11722" width="11.7109375" customWidth="1"/>
    <col min="11723" max="11724" width="12.7109375" customWidth="1"/>
    <col min="11725" max="11726" width="12.42578125" customWidth="1"/>
    <col min="11727" max="11728" width="12.7109375" customWidth="1"/>
    <col min="11729" max="11730" width="12.42578125" customWidth="1"/>
    <col min="11951" max="11951" width="38.7109375" bestFit="1" customWidth="1"/>
    <col min="11952" max="11978" width="11.7109375" customWidth="1"/>
    <col min="11979" max="11980" width="12.7109375" customWidth="1"/>
    <col min="11981" max="11982" width="12.42578125" customWidth="1"/>
    <col min="11983" max="11984" width="12.7109375" customWidth="1"/>
    <col min="11985" max="11986" width="12.42578125" customWidth="1"/>
    <col min="12207" max="12207" width="38.7109375" bestFit="1" customWidth="1"/>
    <col min="12208" max="12234" width="11.7109375" customWidth="1"/>
    <col min="12235" max="12236" width="12.7109375" customWidth="1"/>
    <col min="12237" max="12238" width="12.42578125" customWidth="1"/>
    <col min="12239" max="12240" width="12.7109375" customWidth="1"/>
    <col min="12241" max="12242" width="12.42578125" customWidth="1"/>
    <col min="12463" max="12463" width="38.7109375" bestFit="1" customWidth="1"/>
    <col min="12464" max="12490" width="11.7109375" customWidth="1"/>
    <col min="12491" max="12492" width="12.7109375" customWidth="1"/>
    <col min="12493" max="12494" width="12.42578125" customWidth="1"/>
    <col min="12495" max="12496" width="12.7109375" customWidth="1"/>
    <col min="12497" max="12498" width="12.42578125" customWidth="1"/>
    <col min="12719" max="12719" width="38.7109375" bestFit="1" customWidth="1"/>
    <col min="12720" max="12746" width="11.7109375" customWidth="1"/>
    <col min="12747" max="12748" width="12.7109375" customWidth="1"/>
    <col min="12749" max="12750" width="12.42578125" customWidth="1"/>
    <col min="12751" max="12752" width="12.7109375" customWidth="1"/>
    <col min="12753" max="12754" width="12.42578125" customWidth="1"/>
    <col min="12975" max="12975" width="38.7109375" bestFit="1" customWidth="1"/>
    <col min="12976" max="13002" width="11.7109375" customWidth="1"/>
    <col min="13003" max="13004" width="12.7109375" customWidth="1"/>
    <col min="13005" max="13006" width="12.42578125" customWidth="1"/>
    <col min="13007" max="13008" width="12.7109375" customWidth="1"/>
    <col min="13009" max="13010" width="12.42578125" customWidth="1"/>
    <col min="13231" max="13231" width="38.7109375" bestFit="1" customWidth="1"/>
    <col min="13232" max="13258" width="11.7109375" customWidth="1"/>
    <col min="13259" max="13260" width="12.7109375" customWidth="1"/>
    <col min="13261" max="13262" width="12.42578125" customWidth="1"/>
    <col min="13263" max="13264" width="12.7109375" customWidth="1"/>
    <col min="13265" max="13266" width="12.42578125" customWidth="1"/>
    <col min="13487" max="13487" width="38.7109375" bestFit="1" customWidth="1"/>
    <col min="13488" max="13514" width="11.7109375" customWidth="1"/>
    <col min="13515" max="13516" width="12.7109375" customWidth="1"/>
    <col min="13517" max="13518" width="12.42578125" customWidth="1"/>
    <col min="13519" max="13520" width="12.7109375" customWidth="1"/>
    <col min="13521" max="13522" width="12.42578125" customWidth="1"/>
    <col min="13743" max="13743" width="38.7109375" bestFit="1" customWidth="1"/>
    <col min="13744" max="13770" width="11.7109375" customWidth="1"/>
    <col min="13771" max="13772" width="12.7109375" customWidth="1"/>
    <col min="13773" max="13774" width="12.42578125" customWidth="1"/>
    <col min="13775" max="13776" width="12.7109375" customWidth="1"/>
    <col min="13777" max="13778" width="12.42578125" customWidth="1"/>
    <col min="13999" max="13999" width="38.7109375" bestFit="1" customWidth="1"/>
    <col min="14000" max="14026" width="11.7109375" customWidth="1"/>
    <col min="14027" max="14028" width="12.7109375" customWidth="1"/>
    <col min="14029" max="14030" width="12.42578125" customWidth="1"/>
    <col min="14031" max="14032" width="12.7109375" customWidth="1"/>
    <col min="14033" max="14034" width="12.42578125" customWidth="1"/>
    <col min="14255" max="14255" width="38.7109375" bestFit="1" customWidth="1"/>
    <col min="14256" max="14282" width="11.7109375" customWidth="1"/>
    <col min="14283" max="14284" width="12.7109375" customWidth="1"/>
    <col min="14285" max="14286" width="12.42578125" customWidth="1"/>
    <col min="14287" max="14288" width="12.7109375" customWidth="1"/>
    <col min="14289" max="14290" width="12.42578125" customWidth="1"/>
    <col min="14511" max="14511" width="38.7109375" bestFit="1" customWidth="1"/>
    <col min="14512" max="14538" width="11.7109375" customWidth="1"/>
    <col min="14539" max="14540" width="12.7109375" customWidth="1"/>
    <col min="14541" max="14542" width="12.42578125" customWidth="1"/>
    <col min="14543" max="14544" width="12.7109375" customWidth="1"/>
    <col min="14545" max="14546" width="12.42578125" customWidth="1"/>
    <col min="14767" max="14767" width="38.7109375" bestFit="1" customWidth="1"/>
    <col min="14768" max="14794" width="11.7109375" customWidth="1"/>
    <col min="14795" max="14796" width="12.7109375" customWidth="1"/>
    <col min="14797" max="14798" width="12.42578125" customWidth="1"/>
    <col min="14799" max="14800" width="12.7109375" customWidth="1"/>
    <col min="14801" max="14802" width="12.42578125" customWidth="1"/>
    <col min="15023" max="15023" width="38.7109375" bestFit="1" customWidth="1"/>
    <col min="15024" max="15050" width="11.7109375" customWidth="1"/>
    <col min="15051" max="15052" width="12.7109375" customWidth="1"/>
    <col min="15053" max="15054" width="12.42578125" customWidth="1"/>
    <col min="15055" max="15056" width="12.7109375" customWidth="1"/>
    <col min="15057" max="15058" width="12.42578125" customWidth="1"/>
    <col min="15279" max="15279" width="38.7109375" bestFit="1" customWidth="1"/>
    <col min="15280" max="15306" width="11.7109375" customWidth="1"/>
    <col min="15307" max="15308" width="12.7109375" customWidth="1"/>
    <col min="15309" max="15310" width="12.42578125" customWidth="1"/>
    <col min="15311" max="15312" width="12.7109375" customWidth="1"/>
    <col min="15313" max="15314" width="12.42578125" customWidth="1"/>
    <col min="15535" max="15535" width="38.7109375" bestFit="1" customWidth="1"/>
    <col min="15536" max="15562" width="11.7109375" customWidth="1"/>
    <col min="15563" max="15564" width="12.7109375" customWidth="1"/>
    <col min="15565" max="15566" width="12.42578125" customWidth="1"/>
    <col min="15567" max="15568" width="12.7109375" customWidth="1"/>
    <col min="15569" max="15570" width="12.42578125" customWidth="1"/>
    <col min="15791" max="15791" width="38.7109375" bestFit="1" customWidth="1"/>
    <col min="15792" max="15818" width="11.7109375" customWidth="1"/>
    <col min="15819" max="15820" width="12.7109375" customWidth="1"/>
    <col min="15821" max="15822" width="12.42578125" customWidth="1"/>
    <col min="15823" max="15824" width="12.7109375" customWidth="1"/>
    <col min="15825" max="15826" width="12.42578125" customWidth="1"/>
    <col min="16047" max="16047" width="38.7109375" bestFit="1" customWidth="1"/>
    <col min="16048" max="16074" width="11.7109375" customWidth="1"/>
    <col min="16075" max="16076" width="12.7109375" customWidth="1"/>
    <col min="16077" max="16078" width="12.42578125" customWidth="1"/>
    <col min="16079" max="16080" width="12.7109375" customWidth="1"/>
    <col min="16081" max="16082" width="12.42578125" customWidth="1"/>
  </cols>
  <sheetData>
    <row r="1" spans="1:13" ht="25.15" customHeight="1" x14ac:dyDescent="0.25">
      <c r="A1" s="306" t="s">
        <v>41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</row>
    <row r="2" spans="1:13" ht="18.75" x14ac:dyDescent="0.3">
      <c r="A2" s="301"/>
      <c r="B2" s="250">
        <v>2022</v>
      </c>
      <c r="C2" s="250"/>
      <c r="D2" s="250"/>
      <c r="E2" s="250"/>
      <c r="F2" s="250"/>
      <c r="G2" s="250"/>
      <c r="H2" s="296">
        <v>2023</v>
      </c>
      <c r="I2" s="297"/>
      <c r="J2" s="297"/>
      <c r="K2" s="297"/>
      <c r="L2" s="297"/>
      <c r="M2" s="297"/>
    </row>
    <row r="3" spans="1:13" ht="18.75" x14ac:dyDescent="0.3">
      <c r="A3" s="301"/>
      <c r="B3" s="299" t="s">
        <v>4</v>
      </c>
      <c r="C3" s="302"/>
      <c r="D3" s="303" t="s">
        <v>8</v>
      </c>
      <c r="E3" s="304"/>
      <c r="F3" s="303" t="s">
        <v>9</v>
      </c>
      <c r="G3" s="304"/>
      <c r="H3" s="308" t="s">
        <v>4</v>
      </c>
      <c r="I3" s="309"/>
      <c r="J3" s="298" t="s">
        <v>8</v>
      </c>
      <c r="K3" s="299"/>
      <c r="L3" s="299" t="s">
        <v>9</v>
      </c>
      <c r="M3" s="299"/>
    </row>
    <row r="4" spans="1:13" ht="45" x14ac:dyDescent="0.25">
      <c r="A4" s="301"/>
      <c r="B4" s="153" t="s">
        <v>73</v>
      </c>
      <c r="C4" s="122" t="s">
        <v>43</v>
      </c>
      <c r="D4" s="122" t="s">
        <v>73</v>
      </c>
      <c r="E4" s="122" t="s">
        <v>43</v>
      </c>
      <c r="F4" s="122" t="s">
        <v>73</v>
      </c>
      <c r="G4" s="122" t="s">
        <v>43</v>
      </c>
      <c r="H4" s="122" t="s">
        <v>42</v>
      </c>
      <c r="I4" s="152" t="s">
        <v>43</v>
      </c>
      <c r="J4" s="122" t="s">
        <v>42</v>
      </c>
      <c r="K4" s="152" t="s">
        <v>43</v>
      </c>
      <c r="L4" s="122" t="s">
        <v>42</v>
      </c>
      <c r="M4" s="152" t="s">
        <v>43</v>
      </c>
    </row>
    <row r="5" spans="1:13" ht="18.75" x14ac:dyDescent="0.25">
      <c r="A5" s="158" t="s">
        <v>10</v>
      </c>
      <c r="H5" s="112"/>
      <c r="I5" s="112"/>
      <c r="J5" s="112"/>
      <c r="K5" s="112"/>
      <c r="L5" s="112"/>
      <c r="M5" s="112"/>
    </row>
    <row r="6" spans="1:13" ht="15.75" x14ac:dyDescent="0.25">
      <c r="A6" s="61" t="s">
        <v>11</v>
      </c>
      <c r="B6" s="83">
        <v>183.47149999999999</v>
      </c>
      <c r="C6" s="84">
        <v>167.55396625453301</v>
      </c>
      <c r="D6" s="83">
        <v>214.83169000000001</v>
      </c>
      <c r="E6" s="84">
        <v>173.23032145857201</v>
      </c>
      <c r="F6" s="83">
        <v>193.87886</v>
      </c>
      <c r="G6" s="84">
        <v>169.25793647411101</v>
      </c>
      <c r="H6" s="83">
        <v>192.82896511508142</v>
      </c>
      <c r="I6" s="84">
        <v>162.43583907987482</v>
      </c>
      <c r="J6" s="83">
        <v>234.46812573506199</v>
      </c>
      <c r="K6" s="84">
        <v>165.80622010250201</v>
      </c>
      <c r="L6" s="83">
        <v>206.330401317921</v>
      </c>
      <c r="M6" s="84">
        <v>163.32375903751799</v>
      </c>
    </row>
    <row r="7" spans="1:13" ht="15.75" x14ac:dyDescent="0.25">
      <c r="A7" s="62" t="s">
        <v>12</v>
      </c>
      <c r="B7" s="85">
        <v>184.26501999999999</v>
      </c>
      <c r="C7" s="86">
        <v>165.38196929786599</v>
      </c>
      <c r="D7" s="85">
        <v>189.20304999999999</v>
      </c>
      <c r="E7" s="86">
        <v>161.62177248991</v>
      </c>
      <c r="F7" s="85">
        <v>185.94974999999999</v>
      </c>
      <c r="G7" s="86">
        <v>164.16212065084201</v>
      </c>
      <c r="H7" s="85">
        <v>176.31102250733585</v>
      </c>
      <c r="I7" s="86">
        <v>163.7656293729593</v>
      </c>
      <c r="J7" s="85">
        <v>178.20408007274099</v>
      </c>
      <c r="K7" s="86">
        <v>160.666970825421</v>
      </c>
      <c r="L7" s="85">
        <v>176.81707617369301</v>
      </c>
      <c r="M7" s="86">
        <v>162.85576326356201</v>
      </c>
    </row>
    <row r="8" spans="1:13" ht="15.75" x14ac:dyDescent="0.25">
      <c r="A8" s="62" t="s">
        <v>13</v>
      </c>
      <c r="B8" s="85">
        <v>202.05418</v>
      </c>
      <c r="C8" s="86">
        <v>168.68881535620901</v>
      </c>
      <c r="D8" s="85">
        <v>224.13875999999999</v>
      </c>
      <c r="E8" s="86">
        <v>178.196819295182</v>
      </c>
      <c r="F8" s="85">
        <v>210.35229000000001</v>
      </c>
      <c r="G8" s="86">
        <v>171.68295912200699</v>
      </c>
      <c r="H8" s="85">
        <v>192.95398808788573</v>
      </c>
      <c r="I8" s="86">
        <v>171.50732920808881</v>
      </c>
      <c r="J8" s="85">
        <v>236.23205334863101</v>
      </c>
      <c r="K8" s="86">
        <v>183.18483392535899</v>
      </c>
      <c r="L8" s="85">
        <v>206.94149047349046</v>
      </c>
      <c r="M8" s="86">
        <v>174.73862564260548</v>
      </c>
    </row>
    <row r="9" spans="1:13" ht="15.75" x14ac:dyDescent="0.25">
      <c r="A9" s="62" t="s">
        <v>14</v>
      </c>
      <c r="B9" s="85">
        <v>186.98186999999999</v>
      </c>
      <c r="C9" s="86">
        <v>160.255088281485</v>
      </c>
      <c r="D9" s="85">
        <v>197.02603999999999</v>
      </c>
      <c r="E9" s="86">
        <v>162.72290977613301</v>
      </c>
      <c r="F9" s="85">
        <v>190.81987000000001</v>
      </c>
      <c r="G9" s="86">
        <v>161.01012931897299</v>
      </c>
      <c r="H9" s="85">
        <v>177.83016221302992</v>
      </c>
      <c r="I9" s="86">
        <v>160.69519582752923</v>
      </c>
      <c r="J9" s="85">
        <v>204.93232939110601</v>
      </c>
      <c r="K9" s="86">
        <v>162.03642430586501</v>
      </c>
      <c r="L9" s="85">
        <v>187.58577840693607</v>
      </c>
      <c r="M9" s="86">
        <v>161.05538544057507</v>
      </c>
    </row>
    <row r="10" spans="1:13" ht="15.75" x14ac:dyDescent="0.25">
      <c r="A10" s="62" t="s">
        <v>15</v>
      </c>
      <c r="B10" s="85">
        <v>211.81077999999999</v>
      </c>
      <c r="C10" s="86">
        <v>172.89899637276</v>
      </c>
      <c r="D10" s="85">
        <v>197.02603999999999</v>
      </c>
      <c r="E10" s="86">
        <v>175.89454297830201</v>
      </c>
      <c r="F10" s="85">
        <v>206.6258</v>
      </c>
      <c r="G10" s="86">
        <v>173.815090731818</v>
      </c>
      <c r="H10" s="85">
        <v>191.48495231003432</v>
      </c>
      <c r="I10" s="86">
        <v>172.08473703319063</v>
      </c>
      <c r="J10" s="85">
        <v>219.414012451471</v>
      </c>
      <c r="K10" s="86">
        <v>177.847247622531</v>
      </c>
      <c r="L10" s="85">
        <v>202.24230663354768</v>
      </c>
      <c r="M10" s="86">
        <v>173.85441274722137</v>
      </c>
    </row>
    <row r="11" spans="1:13" ht="15.75" x14ac:dyDescent="0.25">
      <c r="A11" s="62" t="s">
        <v>16</v>
      </c>
      <c r="B11" s="85">
        <v>256.14647000000002</v>
      </c>
      <c r="C11" s="86">
        <v>175.11575300210001</v>
      </c>
      <c r="D11" s="85">
        <v>276.22244999999998</v>
      </c>
      <c r="E11" s="86">
        <v>182.12152741173301</v>
      </c>
      <c r="F11" s="85">
        <v>262.7629</v>
      </c>
      <c r="G11" s="86">
        <v>177.27913365904999</v>
      </c>
      <c r="H11" s="85">
        <v>187.07320291242706</v>
      </c>
      <c r="I11" s="86">
        <v>172.74067302268921</v>
      </c>
      <c r="J11" s="85">
        <v>252.071206444881</v>
      </c>
      <c r="K11" s="86">
        <v>178.92040451476899</v>
      </c>
      <c r="L11" s="85">
        <v>208.18151755536559</v>
      </c>
      <c r="M11" s="86">
        <v>174.48382376849293</v>
      </c>
    </row>
    <row r="12" spans="1:13" ht="15.75" x14ac:dyDescent="0.25">
      <c r="A12" s="62" t="s">
        <v>17</v>
      </c>
      <c r="B12" s="85">
        <v>201.35491999999999</v>
      </c>
      <c r="C12" s="86">
        <v>169.64475569328599</v>
      </c>
      <c r="D12" s="85">
        <v>207.22400999999999</v>
      </c>
      <c r="E12" s="86">
        <v>169.00081802277299</v>
      </c>
      <c r="F12" s="85">
        <v>203.45803000000001</v>
      </c>
      <c r="G12" s="86">
        <v>169.40739517992699</v>
      </c>
      <c r="H12" s="85">
        <v>168.1315045294057</v>
      </c>
      <c r="I12" s="86">
        <v>167.17397158548428</v>
      </c>
      <c r="J12" s="85">
        <v>194.11039414833601</v>
      </c>
      <c r="K12" s="86">
        <v>168.23391692501599</v>
      </c>
      <c r="L12" s="85">
        <v>177.05912853110055</v>
      </c>
      <c r="M12" s="86">
        <v>167.53079857047427</v>
      </c>
    </row>
    <row r="13" spans="1:13" ht="16.5" thickBot="1" x14ac:dyDescent="0.3">
      <c r="A13" s="75" t="s">
        <v>18</v>
      </c>
      <c r="B13" s="87">
        <v>212.52408</v>
      </c>
      <c r="C13" s="88">
        <v>165.26624806641101</v>
      </c>
      <c r="D13" s="87">
        <v>213.19958</v>
      </c>
      <c r="E13" s="88">
        <v>162.39234774615699</v>
      </c>
      <c r="F13" s="87">
        <v>212.76425</v>
      </c>
      <c r="G13" s="88">
        <v>212.76425</v>
      </c>
      <c r="H13" s="87">
        <v>207.41820285773159</v>
      </c>
      <c r="I13" s="88">
        <v>164.92115843976703</v>
      </c>
      <c r="J13" s="87">
        <v>216.23326404837999</v>
      </c>
      <c r="K13" s="88">
        <v>162.46585674904199</v>
      </c>
      <c r="L13" s="87">
        <v>210.47517828691159</v>
      </c>
      <c r="M13" s="88">
        <v>164.21932234535495</v>
      </c>
    </row>
    <row r="14" spans="1:13" ht="16.5" thickBot="1" x14ac:dyDescent="0.3">
      <c r="A14" s="73" t="s">
        <v>44</v>
      </c>
      <c r="B14" s="114">
        <v>202.90530000000001</v>
      </c>
      <c r="C14" s="115">
        <v>167.871808036716</v>
      </c>
      <c r="D14" s="114">
        <v>208.17619999999999</v>
      </c>
      <c r="E14" s="115">
        <v>169.27449387191501</v>
      </c>
      <c r="F14" s="114">
        <v>204.78124</v>
      </c>
      <c r="G14" s="115">
        <v>168.324046319178</v>
      </c>
      <c r="H14" s="114">
        <v>188.61489759871139</v>
      </c>
      <c r="I14" s="115">
        <v>166.63699384937001</v>
      </c>
      <c r="J14" s="114">
        <v>208.893948266682</v>
      </c>
      <c r="K14" s="115">
        <v>168.91580924115601</v>
      </c>
      <c r="L14" s="114">
        <v>195.34254549933118</v>
      </c>
      <c r="M14" s="115">
        <v>167.30539352249244</v>
      </c>
    </row>
    <row r="15" spans="1:13" ht="18.75" x14ac:dyDescent="0.25">
      <c r="A15" s="159" t="s">
        <v>23</v>
      </c>
      <c r="H15" s="155"/>
      <c r="I15" s="155"/>
      <c r="J15" s="155"/>
      <c r="K15" s="155"/>
      <c r="L15" s="155"/>
      <c r="M15" s="155"/>
    </row>
    <row r="16" spans="1:13" ht="15.75" x14ac:dyDescent="0.25">
      <c r="A16" s="61" t="s">
        <v>24</v>
      </c>
      <c r="B16" s="89">
        <v>213.62266</v>
      </c>
      <c r="C16" s="90">
        <v>165.618193399147</v>
      </c>
      <c r="D16" s="89">
        <v>221.97646</v>
      </c>
      <c r="E16" s="90">
        <v>168.59605022611399</v>
      </c>
      <c r="F16" s="89">
        <v>216.51023000000001</v>
      </c>
      <c r="G16" s="90">
        <v>166.60255741257001</v>
      </c>
      <c r="H16" s="89">
        <v>200.8087263988613</v>
      </c>
      <c r="I16" s="90">
        <v>165.70778028343489</v>
      </c>
      <c r="J16" s="89">
        <v>268.43366880303603</v>
      </c>
      <c r="K16" s="90">
        <v>169.144328294671</v>
      </c>
      <c r="L16" s="89">
        <v>225.17744212083926</v>
      </c>
      <c r="M16" s="90">
        <v>166.74171922887305</v>
      </c>
    </row>
    <row r="17" spans="1:13" ht="16.5" thickBot="1" x14ac:dyDescent="0.3">
      <c r="A17" s="62" t="s">
        <v>37</v>
      </c>
      <c r="B17" s="91">
        <v>0</v>
      </c>
      <c r="C17" s="92">
        <v>290.11954058383998</v>
      </c>
      <c r="D17" s="91">
        <v>0</v>
      </c>
      <c r="E17" s="92">
        <v>274.357050180594</v>
      </c>
      <c r="F17" s="91">
        <v>0</v>
      </c>
      <c r="G17" s="92">
        <v>285.61100394465302</v>
      </c>
      <c r="H17" s="91">
        <v>0</v>
      </c>
      <c r="I17" s="92">
        <v>283.70810334775575</v>
      </c>
      <c r="J17" s="91">
        <v>0</v>
      </c>
      <c r="K17" s="92">
        <v>282.906558625473</v>
      </c>
      <c r="L17" s="91">
        <v>0</v>
      </c>
      <c r="M17" s="92">
        <v>283.52667919546644</v>
      </c>
    </row>
    <row r="18" spans="1:13" ht="16.5" thickBot="1" x14ac:dyDescent="0.3">
      <c r="A18" s="123" t="s">
        <v>45</v>
      </c>
      <c r="B18" s="116">
        <v>213.62266</v>
      </c>
      <c r="C18" s="117">
        <v>168.82307264349399</v>
      </c>
      <c r="D18" s="116">
        <v>221.97646</v>
      </c>
      <c r="E18" s="117">
        <v>170.81561147494801</v>
      </c>
      <c r="F18" s="116">
        <v>216.51023000000001</v>
      </c>
      <c r="G18" s="117">
        <v>169.479583652645</v>
      </c>
      <c r="H18" s="116">
        <v>200.8087263988613</v>
      </c>
      <c r="I18" s="117">
        <v>168.57053119185738</v>
      </c>
      <c r="J18" s="116">
        <v>268.43366880303603</v>
      </c>
      <c r="K18" s="117">
        <v>171.035330698416</v>
      </c>
      <c r="L18" s="116">
        <v>225.17744212083926</v>
      </c>
      <c r="M18" s="117">
        <v>169.30806804939627</v>
      </c>
    </row>
    <row r="19" spans="1:13" ht="18.75" x14ac:dyDescent="0.25">
      <c r="A19" s="159" t="s">
        <v>29</v>
      </c>
      <c r="H19" s="155"/>
      <c r="I19" s="155"/>
      <c r="J19" s="155"/>
      <c r="K19" s="155"/>
      <c r="L19" s="155"/>
      <c r="M19" s="155"/>
    </row>
    <row r="20" spans="1:13" ht="16.5" thickBot="1" x14ac:dyDescent="0.3">
      <c r="A20" s="76" t="s">
        <v>30</v>
      </c>
      <c r="B20" s="93">
        <v>189.74513999999999</v>
      </c>
      <c r="C20" s="94">
        <v>177.89994672267201</v>
      </c>
      <c r="D20" s="93">
        <v>173.41763</v>
      </c>
      <c r="E20" s="94">
        <v>178.83450070846399</v>
      </c>
      <c r="F20" s="93">
        <v>184.31948</v>
      </c>
      <c r="G20" s="94">
        <v>178.2416110177</v>
      </c>
      <c r="H20" s="93">
        <v>193.96564021409341</v>
      </c>
      <c r="I20" s="94">
        <v>177.84400935393646</v>
      </c>
      <c r="J20" s="93">
        <v>178.86126522419099</v>
      </c>
      <c r="K20" s="94">
        <v>179.73090779233101</v>
      </c>
      <c r="L20" s="93">
        <v>189.54616736076761</v>
      </c>
      <c r="M20" s="94">
        <v>178.49267980338254</v>
      </c>
    </row>
    <row r="21" spans="1:13" ht="16.5" thickBot="1" x14ac:dyDescent="0.3">
      <c r="A21" s="73" t="s">
        <v>46</v>
      </c>
      <c r="B21" s="118">
        <v>189.74513999999999</v>
      </c>
      <c r="C21" s="119">
        <v>177.89994672267201</v>
      </c>
      <c r="D21" s="118">
        <v>173.41763</v>
      </c>
      <c r="E21" s="119">
        <v>178.83450070846399</v>
      </c>
      <c r="F21" s="118">
        <v>184.31948</v>
      </c>
      <c r="G21" s="119">
        <v>178.2416110177</v>
      </c>
      <c r="H21" s="118">
        <v>193.96564021409341</v>
      </c>
      <c r="I21" s="119">
        <v>177.84400935393646</v>
      </c>
      <c r="J21" s="118">
        <v>178.86126522419099</v>
      </c>
      <c r="K21" s="119">
        <v>179.73090779233101</v>
      </c>
      <c r="L21" s="118">
        <v>189.54616736076761</v>
      </c>
      <c r="M21" s="119">
        <v>178.49267980338254</v>
      </c>
    </row>
    <row r="22" spans="1:13" ht="16.5" thickBot="1" x14ac:dyDescent="0.3">
      <c r="A22" s="124" t="s">
        <v>74</v>
      </c>
      <c r="B22" s="120">
        <v>203.32684</v>
      </c>
      <c r="C22" s="121">
        <v>168.526203169768</v>
      </c>
      <c r="D22" s="120">
        <v>208.326610199078</v>
      </c>
      <c r="E22" s="121">
        <v>170.05378140111799</v>
      </c>
      <c r="F22" s="120">
        <v>205.10002</v>
      </c>
      <c r="G22" s="121">
        <v>169.02370454074401</v>
      </c>
      <c r="H22" s="120">
        <v>189.60803437371322</v>
      </c>
      <c r="I22" s="121">
        <v>167.45746538119843</v>
      </c>
      <c r="J22" s="120">
        <v>212.75464495805701</v>
      </c>
      <c r="K22" s="121">
        <v>169.884315889861</v>
      </c>
      <c r="L22" s="120">
        <v>197.30881339647803</v>
      </c>
      <c r="M22" s="121">
        <v>168.17825380558736</v>
      </c>
    </row>
    <row r="23" spans="1:13" ht="15.75" x14ac:dyDescent="0.25">
      <c r="A23" s="125" t="s">
        <v>82</v>
      </c>
      <c r="B23" s="95" t="s">
        <v>47</v>
      </c>
      <c r="C23" s="161">
        <v>174.3</v>
      </c>
      <c r="D23" s="95"/>
      <c r="E23" s="113">
        <v>173.73</v>
      </c>
      <c r="F23" s="241"/>
      <c r="G23" s="161">
        <v>174.09</v>
      </c>
      <c r="H23" s="95"/>
      <c r="I23" s="161">
        <v>173.93</v>
      </c>
      <c r="J23" s="95"/>
      <c r="K23" s="113">
        <v>174.05</v>
      </c>
      <c r="L23" s="241"/>
      <c r="M23" s="161">
        <v>173.97</v>
      </c>
    </row>
    <row r="24" spans="1:13" x14ac:dyDescent="0.25">
      <c r="H24" s="83"/>
      <c r="I24" s="83"/>
      <c r="J24" s="269"/>
      <c r="K24" s="269"/>
      <c r="L24" s="85"/>
      <c r="M24" s="85"/>
    </row>
  </sheetData>
  <mergeCells count="9">
    <mergeCell ref="A1:M1"/>
    <mergeCell ref="B3:C3"/>
    <mergeCell ref="D3:E3"/>
    <mergeCell ref="F3:G3"/>
    <mergeCell ref="H3:I3"/>
    <mergeCell ref="A2:A4"/>
    <mergeCell ref="H2:M2"/>
    <mergeCell ref="J3:K3"/>
    <mergeCell ref="L3:M3"/>
  </mergeCells>
  <pageMargins left="0.25" right="0.25" top="0.75" bottom="0.75" header="0.3" footer="0.3"/>
  <pageSetup paperSize="8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zoomScaleNormal="10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I14" sqref="I14"/>
    </sheetView>
  </sheetViews>
  <sheetFormatPr defaultRowHeight="15" x14ac:dyDescent="0.25"/>
  <cols>
    <col min="1" max="1" width="25.7109375" bestFit="1" customWidth="1"/>
    <col min="2" max="3" width="8.85546875" style="155" customWidth="1"/>
    <col min="4" max="4" width="9.140625" style="155" customWidth="1"/>
    <col min="5" max="6" width="8.85546875" style="155" customWidth="1"/>
    <col min="7" max="19" width="9.140625" style="155" customWidth="1"/>
    <col min="170" max="170" width="24.42578125" bestFit="1" customWidth="1"/>
    <col min="171" max="171" width="9.5703125" customWidth="1"/>
    <col min="172" max="179" width="8.7109375" customWidth="1"/>
    <col min="180" max="191" width="9.140625" customWidth="1"/>
    <col min="194" max="194" width="9.140625" customWidth="1"/>
    <col min="196" max="197" width="9.140625" customWidth="1"/>
    <col min="203" max="203" width="9.140625" customWidth="1"/>
    <col min="206" max="212" width="9.140625" customWidth="1"/>
    <col min="213" max="213" width="10.42578125" customWidth="1"/>
    <col min="214" max="214" width="10" customWidth="1"/>
    <col min="215" max="215" width="10.140625" customWidth="1"/>
    <col min="216" max="216" width="10.42578125" customWidth="1"/>
    <col min="217" max="217" width="10" customWidth="1"/>
    <col min="218" max="218" width="10.140625" customWidth="1"/>
    <col min="426" max="426" width="24.42578125" bestFit="1" customWidth="1"/>
    <col min="427" max="427" width="9.5703125" customWidth="1"/>
    <col min="428" max="435" width="8.7109375" customWidth="1"/>
    <col min="436" max="447" width="9.140625" customWidth="1"/>
    <col min="450" max="450" width="9.140625" customWidth="1"/>
    <col min="452" max="453" width="9.140625" customWidth="1"/>
    <col min="459" max="459" width="9.140625" customWidth="1"/>
    <col min="462" max="468" width="9.140625" customWidth="1"/>
    <col min="469" max="469" width="10.42578125" customWidth="1"/>
    <col min="470" max="470" width="10" customWidth="1"/>
    <col min="471" max="471" width="10.140625" customWidth="1"/>
    <col min="472" max="472" width="10.42578125" customWidth="1"/>
    <col min="473" max="473" width="10" customWidth="1"/>
    <col min="474" max="474" width="10.140625" customWidth="1"/>
    <col min="682" max="682" width="24.42578125" bestFit="1" customWidth="1"/>
    <col min="683" max="683" width="9.5703125" customWidth="1"/>
    <col min="684" max="691" width="8.7109375" customWidth="1"/>
    <col min="692" max="703" width="9.140625" customWidth="1"/>
    <col min="706" max="706" width="9.140625" customWidth="1"/>
    <col min="708" max="709" width="9.140625" customWidth="1"/>
    <col min="715" max="715" width="9.140625" customWidth="1"/>
    <col min="718" max="724" width="9.140625" customWidth="1"/>
    <col min="725" max="725" width="10.42578125" customWidth="1"/>
    <col min="726" max="726" width="10" customWidth="1"/>
    <col min="727" max="727" width="10.140625" customWidth="1"/>
    <col min="728" max="728" width="10.42578125" customWidth="1"/>
    <col min="729" max="729" width="10" customWidth="1"/>
    <col min="730" max="730" width="10.140625" customWidth="1"/>
    <col min="938" max="938" width="24.42578125" bestFit="1" customWidth="1"/>
    <col min="939" max="939" width="9.5703125" customWidth="1"/>
    <col min="940" max="947" width="8.7109375" customWidth="1"/>
    <col min="948" max="959" width="9.140625" customWidth="1"/>
    <col min="962" max="962" width="9.140625" customWidth="1"/>
    <col min="964" max="965" width="9.140625" customWidth="1"/>
    <col min="971" max="971" width="9.140625" customWidth="1"/>
    <col min="974" max="980" width="9.140625" customWidth="1"/>
    <col min="981" max="981" width="10.42578125" customWidth="1"/>
    <col min="982" max="982" width="10" customWidth="1"/>
    <col min="983" max="983" width="10.140625" customWidth="1"/>
    <col min="984" max="984" width="10.42578125" customWidth="1"/>
    <col min="985" max="985" width="10" customWidth="1"/>
    <col min="986" max="986" width="10.140625" customWidth="1"/>
    <col min="1194" max="1194" width="24.42578125" bestFit="1" customWidth="1"/>
    <col min="1195" max="1195" width="9.5703125" customWidth="1"/>
    <col min="1196" max="1203" width="8.7109375" customWidth="1"/>
    <col min="1204" max="1215" width="9.140625" customWidth="1"/>
    <col min="1218" max="1218" width="9.140625" customWidth="1"/>
    <col min="1220" max="1221" width="9.140625" customWidth="1"/>
    <col min="1227" max="1227" width="9.140625" customWidth="1"/>
    <col min="1230" max="1236" width="9.140625" customWidth="1"/>
    <col min="1237" max="1237" width="10.42578125" customWidth="1"/>
    <col min="1238" max="1238" width="10" customWidth="1"/>
    <col min="1239" max="1239" width="10.140625" customWidth="1"/>
    <col min="1240" max="1240" width="10.42578125" customWidth="1"/>
    <col min="1241" max="1241" width="10" customWidth="1"/>
    <col min="1242" max="1242" width="10.140625" customWidth="1"/>
    <col min="1450" max="1450" width="24.42578125" bestFit="1" customWidth="1"/>
    <col min="1451" max="1451" width="9.5703125" customWidth="1"/>
    <col min="1452" max="1459" width="8.7109375" customWidth="1"/>
    <col min="1460" max="1471" width="9.140625" customWidth="1"/>
    <col min="1474" max="1474" width="9.140625" customWidth="1"/>
    <col min="1476" max="1477" width="9.140625" customWidth="1"/>
    <col min="1483" max="1483" width="9.140625" customWidth="1"/>
    <col min="1486" max="1492" width="9.140625" customWidth="1"/>
    <col min="1493" max="1493" width="10.42578125" customWidth="1"/>
    <col min="1494" max="1494" width="10" customWidth="1"/>
    <col min="1495" max="1495" width="10.140625" customWidth="1"/>
    <col min="1496" max="1496" width="10.42578125" customWidth="1"/>
    <col min="1497" max="1497" width="10" customWidth="1"/>
    <col min="1498" max="1498" width="10.140625" customWidth="1"/>
    <col min="1706" max="1706" width="24.42578125" bestFit="1" customWidth="1"/>
    <col min="1707" max="1707" width="9.5703125" customWidth="1"/>
    <col min="1708" max="1715" width="8.7109375" customWidth="1"/>
    <col min="1716" max="1727" width="9.140625" customWidth="1"/>
    <col min="1730" max="1730" width="9.140625" customWidth="1"/>
    <col min="1732" max="1733" width="9.140625" customWidth="1"/>
    <col min="1739" max="1739" width="9.140625" customWidth="1"/>
    <col min="1742" max="1748" width="9.140625" customWidth="1"/>
    <col min="1749" max="1749" width="10.42578125" customWidth="1"/>
    <col min="1750" max="1750" width="10" customWidth="1"/>
    <col min="1751" max="1751" width="10.140625" customWidth="1"/>
    <col min="1752" max="1752" width="10.42578125" customWidth="1"/>
    <col min="1753" max="1753" width="10" customWidth="1"/>
    <col min="1754" max="1754" width="10.140625" customWidth="1"/>
    <col min="1962" max="1962" width="24.42578125" bestFit="1" customWidth="1"/>
    <col min="1963" max="1963" width="9.5703125" customWidth="1"/>
    <col min="1964" max="1971" width="8.7109375" customWidth="1"/>
    <col min="1972" max="1983" width="9.140625" customWidth="1"/>
    <col min="1986" max="1986" width="9.140625" customWidth="1"/>
    <col min="1988" max="1989" width="9.140625" customWidth="1"/>
    <col min="1995" max="1995" width="9.140625" customWidth="1"/>
    <col min="1998" max="2004" width="9.140625" customWidth="1"/>
    <col min="2005" max="2005" width="10.42578125" customWidth="1"/>
    <col min="2006" max="2006" width="10" customWidth="1"/>
    <col min="2007" max="2007" width="10.140625" customWidth="1"/>
    <col min="2008" max="2008" width="10.42578125" customWidth="1"/>
    <col min="2009" max="2009" width="10" customWidth="1"/>
    <col min="2010" max="2010" width="10.140625" customWidth="1"/>
    <col min="2218" max="2218" width="24.42578125" bestFit="1" customWidth="1"/>
    <col min="2219" max="2219" width="9.5703125" customWidth="1"/>
    <col min="2220" max="2227" width="8.7109375" customWidth="1"/>
    <col min="2228" max="2239" width="9.140625" customWidth="1"/>
    <col min="2242" max="2242" width="9.140625" customWidth="1"/>
    <col min="2244" max="2245" width="9.140625" customWidth="1"/>
    <col min="2251" max="2251" width="9.140625" customWidth="1"/>
    <col min="2254" max="2260" width="9.140625" customWidth="1"/>
    <col min="2261" max="2261" width="10.42578125" customWidth="1"/>
    <col min="2262" max="2262" width="10" customWidth="1"/>
    <col min="2263" max="2263" width="10.140625" customWidth="1"/>
    <col min="2264" max="2264" width="10.42578125" customWidth="1"/>
    <col min="2265" max="2265" width="10" customWidth="1"/>
    <col min="2266" max="2266" width="10.140625" customWidth="1"/>
    <col min="2474" max="2474" width="24.42578125" bestFit="1" customWidth="1"/>
    <col min="2475" max="2475" width="9.5703125" customWidth="1"/>
    <col min="2476" max="2483" width="8.7109375" customWidth="1"/>
    <col min="2484" max="2495" width="9.140625" customWidth="1"/>
    <col min="2498" max="2498" width="9.140625" customWidth="1"/>
    <col min="2500" max="2501" width="9.140625" customWidth="1"/>
    <col min="2507" max="2507" width="9.140625" customWidth="1"/>
    <col min="2510" max="2516" width="9.140625" customWidth="1"/>
    <col min="2517" max="2517" width="10.42578125" customWidth="1"/>
    <col min="2518" max="2518" width="10" customWidth="1"/>
    <col min="2519" max="2519" width="10.140625" customWidth="1"/>
    <col min="2520" max="2520" width="10.42578125" customWidth="1"/>
    <col min="2521" max="2521" width="10" customWidth="1"/>
    <col min="2522" max="2522" width="10.140625" customWidth="1"/>
    <col min="2730" max="2730" width="24.42578125" bestFit="1" customWidth="1"/>
    <col min="2731" max="2731" width="9.5703125" customWidth="1"/>
    <col min="2732" max="2739" width="8.7109375" customWidth="1"/>
    <col min="2740" max="2751" width="9.140625" customWidth="1"/>
    <col min="2754" max="2754" width="9.140625" customWidth="1"/>
    <col min="2756" max="2757" width="9.140625" customWidth="1"/>
    <col min="2763" max="2763" width="9.140625" customWidth="1"/>
    <col min="2766" max="2772" width="9.140625" customWidth="1"/>
    <col min="2773" max="2773" width="10.42578125" customWidth="1"/>
    <col min="2774" max="2774" width="10" customWidth="1"/>
    <col min="2775" max="2775" width="10.140625" customWidth="1"/>
    <col min="2776" max="2776" width="10.42578125" customWidth="1"/>
    <col min="2777" max="2777" width="10" customWidth="1"/>
    <col min="2778" max="2778" width="10.140625" customWidth="1"/>
    <col min="2986" max="2986" width="24.42578125" bestFit="1" customWidth="1"/>
    <col min="2987" max="2987" width="9.5703125" customWidth="1"/>
    <col min="2988" max="2995" width="8.7109375" customWidth="1"/>
    <col min="2996" max="3007" width="9.140625" customWidth="1"/>
    <col min="3010" max="3010" width="9.140625" customWidth="1"/>
    <col min="3012" max="3013" width="9.140625" customWidth="1"/>
    <col min="3019" max="3019" width="9.140625" customWidth="1"/>
    <col min="3022" max="3028" width="9.140625" customWidth="1"/>
    <col min="3029" max="3029" width="10.42578125" customWidth="1"/>
    <col min="3030" max="3030" width="10" customWidth="1"/>
    <col min="3031" max="3031" width="10.140625" customWidth="1"/>
    <col min="3032" max="3032" width="10.42578125" customWidth="1"/>
    <col min="3033" max="3033" width="10" customWidth="1"/>
    <col min="3034" max="3034" width="10.140625" customWidth="1"/>
    <col min="3242" max="3242" width="24.42578125" bestFit="1" customWidth="1"/>
    <col min="3243" max="3243" width="9.5703125" customWidth="1"/>
    <col min="3244" max="3251" width="8.7109375" customWidth="1"/>
    <col min="3252" max="3263" width="9.140625" customWidth="1"/>
    <col min="3266" max="3266" width="9.140625" customWidth="1"/>
    <col min="3268" max="3269" width="9.140625" customWidth="1"/>
    <col min="3275" max="3275" width="9.140625" customWidth="1"/>
    <col min="3278" max="3284" width="9.140625" customWidth="1"/>
    <col min="3285" max="3285" width="10.42578125" customWidth="1"/>
    <col min="3286" max="3286" width="10" customWidth="1"/>
    <col min="3287" max="3287" width="10.140625" customWidth="1"/>
    <col min="3288" max="3288" width="10.42578125" customWidth="1"/>
    <col min="3289" max="3289" width="10" customWidth="1"/>
    <col min="3290" max="3290" width="10.140625" customWidth="1"/>
    <col min="3498" max="3498" width="24.42578125" bestFit="1" customWidth="1"/>
    <col min="3499" max="3499" width="9.5703125" customWidth="1"/>
    <col min="3500" max="3507" width="8.7109375" customWidth="1"/>
    <col min="3508" max="3519" width="9.140625" customWidth="1"/>
    <col min="3522" max="3522" width="9.140625" customWidth="1"/>
    <col min="3524" max="3525" width="9.140625" customWidth="1"/>
    <col min="3531" max="3531" width="9.140625" customWidth="1"/>
    <col min="3534" max="3540" width="9.140625" customWidth="1"/>
    <col min="3541" max="3541" width="10.42578125" customWidth="1"/>
    <col min="3542" max="3542" width="10" customWidth="1"/>
    <col min="3543" max="3543" width="10.140625" customWidth="1"/>
    <col min="3544" max="3544" width="10.42578125" customWidth="1"/>
    <col min="3545" max="3545" width="10" customWidth="1"/>
    <col min="3546" max="3546" width="10.140625" customWidth="1"/>
    <col min="3754" max="3754" width="24.42578125" bestFit="1" customWidth="1"/>
    <col min="3755" max="3755" width="9.5703125" customWidth="1"/>
    <col min="3756" max="3763" width="8.7109375" customWidth="1"/>
    <col min="3764" max="3775" width="9.140625" customWidth="1"/>
    <col min="3778" max="3778" width="9.140625" customWidth="1"/>
    <col min="3780" max="3781" width="9.140625" customWidth="1"/>
    <col min="3787" max="3787" width="9.140625" customWidth="1"/>
    <col min="3790" max="3796" width="9.140625" customWidth="1"/>
    <col min="3797" max="3797" width="10.42578125" customWidth="1"/>
    <col min="3798" max="3798" width="10" customWidth="1"/>
    <col min="3799" max="3799" width="10.140625" customWidth="1"/>
    <col min="3800" max="3800" width="10.42578125" customWidth="1"/>
    <col min="3801" max="3801" width="10" customWidth="1"/>
    <col min="3802" max="3802" width="10.140625" customWidth="1"/>
    <col min="4010" max="4010" width="24.42578125" bestFit="1" customWidth="1"/>
    <col min="4011" max="4011" width="9.5703125" customWidth="1"/>
    <col min="4012" max="4019" width="8.7109375" customWidth="1"/>
    <col min="4020" max="4031" width="9.140625" customWidth="1"/>
    <col min="4034" max="4034" width="9.140625" customWidth="1"/>
    <col min="4036" max="4037" width="9.140625" customWidth="1"/>
    <col min="4043" max="4043" width="9.140625" customWidth="1"/>
    <col min="4046" max="4052" width="9.140625" customWidth="1"/>
    <col min="4053" max="4053" width="10.42578125" customWidth="1"/>
    <col min="4054" max="4054" width="10" customWidth="1"/>
    <col min="4055" max="4055" width="10.140625" customWidth="1"/>
    <col min="4056" max="4056" width="10.42578125" customWidth="1"/>
    <col min="4057" max="4057" width="10" customWidth="1"/>
    <col min="4058" max="4058" width="10.140625" customWidth="1"/>
    <col min="4266" max="4266" width="24.42578125" bestFit="1" customWidth="1"/>
    <col min="4267" max="4267" width="9.5703125" customWidth="1"/>
    <col min="4268" max="4275" width="8.7109375" customWidth="1"/>
    <col min="4276" max="4287" width="9.140625" customWidth="1"/>
    <col min="4290" max="4290" width="9.140625" customWidth="1"/>
    <col min="4292" max="4293" width="9.140625" customWidth="1"/>
    <col min="4299" max="4299" width="9.140625" customWidth="1"/>
    <col min="4302" max="4308" width="9.140625" customWidth="1"/>
    <col min="4309" max="4309" width="10.42578125" customWidth="1"/>
    <col min="4310" max="4310" width="10" customWidth="1"/>
    <col min="4311" max="4311" width="10.140625" customWidth="1"/>
    <col min="4312" max="4312" width="10.42578125" customWidth="1"/>
    <col min="4313" max="4313" width="10" customWidth="1"/>
    <col min="4314" max="4314" width="10.140625" customWidth="1"/>
    <col min="4522" max="4522" width="24.42578125" bestFit="1" customWidth="1"/>
    <col min="4523" max="4523" width="9.5703125" customWidth="1"/>
    <col min="4524" max="4531" width="8.7109375" customWidth="1"/>
    <col min="4532" max="4543" width="9.140625" customWidth="1"/>
    <col min="4546" max="4546" width="9.140625" customWidth="1"/>
    <col min="4548" max="4549" width="9.140625" customWidth="1"/>
    <col min="4555" max="4555" width="9.140625" customWidth="1"/>
    <col min="4558" max="4564" width="9.140625" customWidth="1"/>
    <col min="4565" max="4565" width="10.42578125" customWidth="1"/>
    <col min="4566" max="4566" width="10" customWidth="1"/>
    <col min="4567" max="4567" width="10.140625" customWidth="1"/>
    <col min="4568" max="4568" width="10.42578125" customWidth="1"/>
    <col min="4569" max="4569" width="10" customWidth="1"/>
    <col min="4570" max="4570" width="10.140625" customWidth="1"/>
    <col min="4778" max="4778" width="24.42578125" bestFit="1" customWidth="1"/>
    <col min="4779" max="4779" width="9.5703125" customWidth="1"/>
    <col min="4780" max="4787" width="8.7109375" customWidth="1"/>
    <col min="4788" max="4799" width="9.140625" customWidth="1"/>
    <col min="4802" max="4802" width="9.140625" customWidth="1"/>
    <col min="4804" max="4805" width="9.140625" customWidth="1"/>
    <col min="4811" max="4811" width="9.140625" customWidth="1"/>
    <col min="4814" max="4820" width="9.140625" customWidth="1"/>
    <col min="4821" max="4821" width="10.42578125" customWidth="1"/>
    <col min="4822" max="4822" width="10" customWidth="1"/>
    <col min="4823" max="4823" width="10.140625" customWidth="1"/>
    <col min="4824" max="4824" width="10.42578125" customWidth="1"/>
    <col min="4825" max="4825" width="10" customWidth="1"/>
    <col min="4826" max="4826" width="10.140625" customWidth="1"/>
    <col min="5034" max="5034" width="24.42578125" bestFit="1" customWidth="1"/>
    <col min="5035" max="5035" width="9.5703125" customWidth="1"/>
    <col min="5036" max="5043" width="8.7109375" customWidth="1"/>
    <col min="5044" max="5055" width="9.140625" customWidth="1"/>
    <col min="5058" max="5058" width="9.140625" customWidth="1"/>
    <col min="5060" max="5061" width="9.140625" customWidth="1"/>
    <col min="5067" max="5067" width="9.140625" customWidth="1"/>
    <col min="5070" max="5076" width="9.140625" customWidth="1"/>
    <col min="5077" max="5077" width="10.42578125" customWidth="1"/>
    <col min="5078" max="5078" width="10" customWidth="1"/>
    <col min="5079" max="5079" width="10.140625" customWidth="1"/>
    <col min="5080" max="5080" width="10.42578125" customWidth="1"/>
    <col min="5081" max="5081" width="10" customWidth="1"/>
    <col min="5082" max="5082" width="10.140625" customWidth="1"/>
    <col min="5290" max="5290" width="24.42578125" bestFit="1" customWidth="1"/>
    <col min="5291" max="5291" width="9.5703125" customWidth="1"/>
    <col min="5292" max="5299" width="8.7109375" customWidth="1"/>
    <col min="5300" max="5311" width="9.140625" customWidth="1"/>
    <col min="5314" max="5314" width="9.140625" customWidth="1"/>
    <col min="5316" max="5317" width="9.140625" customWidth="1"/>
    <col min="5323" max="5323" width="9.140625" customWidth="1"/>
    <col min="5326" max="5332" width="9.140625" customWidth="1"/>
    <col min="5333" max="5333" width="10.42578125" customWidth="1"/>
    <col min="5334" max="5334" width="10" customWidth="1"/>
    <col min="5335" max="5335" width="10.140625" customWidth="1"/>
    <col min="5336" max="5336" width="10.42578125" customWidth="1"/>
    <col min="5337" max="5337" width="10" customWidth="1"/>
    <col min="5338" max="5338" width="10.140625" customWidth="1"/>
    <col min="5546" max="5546" width="24.42578125" bestFit="1" customWidth="1"/>
    <col min="5547" max="5547" width="9.5703125" customWidth="1"/>
    <col min="5548" max="5555" width="8.7109375" customWidth="1"/>
    <col min="5556" max="5567" width="9.140625" customWidth="1"/>
    <col min="5570" max="5570" width="9.140625" customWidth="1"/>
    <col min="5572" max="5573" width="9.140625" customWidth="1"/>
    <col min="5579" max="5579" width="9.140625" customWidth="1"/>
    <col min="5582" max="5588" width="9.140625" customWidth="1"/>
    <col min="5589" max="5589" width="10.42578125" customWidth="1"/>
    <col min="5590" max="5590" width="10" customWidth="1"/>
    <col min="5591" max="5591" width="10.140625" customWidth="1"/>
    <col min="5592" max="5592" width="10.42578125" customWidth="1"/>
    <col min="5593" max="5593" width="10" customWidth="1"/>
    <col min="5594" max="5594" width="10.140625" customWidth="1"/>
    <col min="5802" max="5802" width="24.42578125" bestFit="1" customWidth="1"/>
    <col min="5803" max="5803" width="9.5703125" customWidth="1"/>
    <col min="5804" max="5811" width="8.7109375" customWidth="1"/>
    <col min="5812" max="5823" width="9.140625" customWidth="1"/>
    <col min="5826" max="5826" width="9.140625" customWidth="1"/>
    <col min="5828" max="5829" width="9.140625" customWidth="1"/>
    <col min="5835" max="5835" width="9.140625" customWidth="1"/>
    <col min="5838" max="5844" width="9.140625" customWidth="1"/>
    <col min="5845" max="5845" width="10.42578125" customWidth="1"/>
    <col min="5846" max="5846" width="10" customWidth="1"/>
    <col min="5847" max="5847" width="10.140625" customWidth="1"/>
    <col min="5848" max="5848" width="10.42578125" customWidth="1"/>
    <col min="5849" max="5849" width="10" customWidth="1"/>
    <col min="5850" max="5850" width="10.140625" customWidth="1"/>
    <col min="6058" max="6058" width="24.42578125" bestFit="1" customWidth="1"/>
    <col min="6059" max="6059" width="9.5703125" customWidth="1"/>
    <col min="6060" max="6067" width="8.7109375" customWidth="1"/>
    <col min="6068" max="6079" width="9.140625" customWidth="1"/>
    <col min="6082" max="6082" width="9.140625" customWidth="1"/>
    <col min="6084" max="6085" width="9.140625" customWidth="1"/>
    <col min="6091" max="6091" width="9.140625" customWidth="1"/>
    <col min="6094" max="6100" width="9.140625" customWidth="1"/>
    <col min="6101" max="6101" width="10.42578125" customWidth="1"/>
    <col min="6102" max="6102" width="10" customWidth="1"/>
    <col min="6103" max="6103" width="10.140625" customWidth="1"/>
    <col min="6104" max="6104" width="10.42578125" customWidth="1"/>
    <col min="6105" max="6105" width="10" customWidth="1"/>
    <col min="6106" max="6106" width="10.140625" customWidth="1"/>
    <col min="6314" max="6314" width="24.42578125" bestFit="1" customWidth="1"/>
    <col min="6315" max="6315" width="9.5703125" customWidth="1"/>
    <col min="6316" max="6323" width="8.7109375" customWidth="1"/>
    <col min="6324" max="6335" width="9.140625" customWidth="1"/>
    <col min="6338" max="6338" width="9.140625" customWidth="1"/>
    <col min="6340" max="6341" width="9.140625" customWidth="1"/>
    <col min="6347" max="6347" width="9.140625" customWidth="1"/>
    <col min="6350" max="6356" width="9.140625" customWidth="1"/>
    <col min="6357" max="6357" width="10.42578125" customWidth="1"/>
    <col min="6358" max="6358" width="10" customWidth="1"/>
    <col min="6359" max="6359" width="10.140625" customWidth="1"/>
    <col min="6360" max="6360" width="10.42578125" customWidth="1"/>
    <col min="6361" max="6361" width="10" customWidth="1"/>
    <col min="6362" max="6362" width="10.140625" customWidth="1"/>
    <col min="6570" max="6570" width="24.42578125" bestFit="1" customWidth="1"/>
    <col min="6571" max="6571" width="9.5703125" customWidth="1"/>
    <col min="6572" max="6579" width="8.7109375" customWidth="1"/>
    <col min="6580" max="6591" width="9.140625" customWidth="1"/>
    <col min="6594" max="6594" width="9.140625" customWidth="1"/>
    <col min="6596" max="6597" width="9.140625" customWidth="1"/>
    <col min="6603" max="6603" width="9.140625" customWidth="1"/>
    <col min="6606" max="6612" width="9.140625" customWidth="1"/>
    <col min="6613" max="6613" width="10.42578125" customWidth="1"/>
    <col min="6614" max="6614" width="10" customWidth="1"/>
    <col min="6615" max="6615" width="10.140625" customWidth="1"/>
    <col min="6616" max="6616" width="10.42578125" customWidth="1"/>
    <col min="6617" max="6617" width="10" customWidth="1"/>
    <col min="6618" max="6618" width="10.140625" customWidth="1"/>
    <col min="6826" max="6826" width="24.42578125" bestFit="1" customWidth="1"/>
    <col min="6827" max="6827" width="9.5703125" customWidth="1"/>
    <col min="6828" max="6835" width="8.7109375" customWidth="1"/>
    <col min="6836" max="6847" width="9.140625" customWidth="1"/>
    <col min="6850" max="6850" width="9.140625" customWidth="1"/>
    <col min="6852" max="6853" width="9.140625" customWidth="1"/>
    <col min="6859" max="6859" width="9.140625" customWidth="1"/>
    <col min="6862" max="6868" width="9.140625" customWidth="1"/>
    <col min="6869" max="6869" width="10.42578125" customWidth="1"/>
    <col min="6870" max="6870" width="10" customWidth="1"/>
    <col min="6871" max="6871" width="10.140625" customWidth="1"/>
    <col min="6872" max="6872" width="10.42578125" customWidth="1"/>
    <col min="6873" max="6873" width="10" customWidth="1"/>
    <col min="6874" max="6874" width="10.140625" customWidth="1"/>
    <col min="7082" max="7082" width="24.42578125" bestFit="1" customWidth="1"/>
    <col min="7083" max="7083" width="9.5703125" customWidth="1"/>
    <col min="7084" max="7091" width="8.7109375" customWidth="1"/>
    <col min="7092" max="7103" width="9.140625" customWidth="1"/>
    <col min="7106" max="7106" width="9.140625" customWidth="1"/>
    <col min="7108" max="7109" width="9.140625" customWidth="1"/>
    <col min="7115" max="7115" width="9.140625" customWidth="1"/>
    <col min="7118" max="7124" width="9.140625" customWidth="1"/>
    <col min="7125" max="7125" width="10.42578125" customWidth="1"/>
    <col min="7126" max="7126" width="10" customWidth="1"/>
    <col min="7127" max="7127" width="10.140625" customWidth="1"/>
    <col min="7128" max="7128" width="10.42578125" customWidth="1"/>
    <col min="7129" max="7129" width="10" customWidth="1"/>
    <col min="7130" max="7130" width="10.140625" customWidth="1"/>
    <col min="7338" max="7338" width="24.42578125" bestFit="1" customWidth="1"/>
    <col min="7339" max="7339" width="9.5703125" customWidth="1"/>
    <col min="7340" max="7347" width="8.7109375" customWidth="1"/>
    <col min="7348" max="7359" width="9.140625" customWidth="1"/>
    <col min="7362" max="7362" width="9.140625" customWidth="1"/>
    <col min="7364" max="7365" width="9.140625" customWidth="1"/>
    <col min="7371" max="7371" width="9.140625" customWidth="1"/>
    <col min="7374" max="7380" width="9.140625" customWidth="1"/>
    <col min="7381" max="7381" width="10.42578125" customWidth="1"/>
    <col min="7382" max="7382" width="10" customWidth="1"/>
    <col min="7383" max="7383" width="10.140625" customWidth="1"/>
    <col min="7384" max="7384" width="10.42578125" customWidth="1"/>
    <col min="7385" max="7385" width="10" customWidth="1"/>
    <col min="7386" max="7386" width="10.140625" customWidth="1"/>
    <col min="7594" max="7594" width="24.42578125" bestFit="1" customWidth="1"/>
    <col min="7595" max="7595" width="9.5703125" customWidth="1"/>
    <col min="7596" max="7603" width="8.7109375" customWidth="1"/>
    <col min="7604" max="7615" width="9.140625" customWidth="1"/>
    <col min="7618" max="7618" width="9.140625" customWidth="1"/>
    <col min="7620" max="7621" width="9.140625" customWidth="1"/>
    <col min="7627" max="7627" width="9.140625" customWidth="1"/>
    <col min="7630" max="7636" width="9.140625" customWidth="1"/>
    <col min="7637" max="7637" width="10.42578125" customWidth="1"/>
    <col min="7638" max="7638" width="10" customWidth="1"/>
    <col min="7639" max="7639" width="10.140625" customWidth="1"/>
    <col min="7640" max="7640" width="10.42578125" customWidth="1"/>
    <col min="7641" max="7641" width="10" customWidth="1"/>
    <col min="7642" max="7642" width="10.140625" customWidth="1"/>
    <col min="7850" max="7850" width="24.42578125" bestFit="1" customWidth="1"/>
    <col min="7851" max="7851" width="9.5703125" customWidth="1"/>
    <col min="7852" max="7859" width="8.7109375" customWidth="1"/>
    <col min="7860" max="7871" width="9.140625" customWidth="1"/>
    <col min="7874" max="7874" width="9.140625" customWidth="1"/>
    <col min="7876" max="7877" width="9.140625" customWidth="1"/>
    <col min="7883" max="7883" width="9.140625" customWidth="1"/>
    <col min="7886" max="7892" width="9.140625" customWidth="1"/>
    <col min="7893" max="7893" width="10.42578125" customWidth="1"/>
    <col min="7894" max="7894" width="10" customWidth="1"/>
    <col min="7895" max="7895" width="10.140625" customWidth="1"/>
    <col min="7896" max="7896" width="10.42578125" customWidth="1"/>
    <col min="7897" max="7897" width="10" customWidth="1"/>
    <col min="7898" max="7898" width="10.140625" customWidth="1"/>
    <col min="8106" max="8106" width="24.42578125" bestFit="1" customWidth="1"/>
    <col min="8107" max="8107" width="9.5703125" customWidth="1"/>
    <col min="8108" max="8115" width="8.7109375" customWidth="1"/>
    <col min="8116" max="8127" width="9.140625" customWidth="1"/>
    <col min="8130" max="8130" width="9.140625" customWidth="1"/>
    <col min="8132" max="8133" width="9.140625" customWidth="1"/>
    <col min="8139" max="8139" width="9.140625" customWidth="1"/>
    <col min="8142" max="8148" width="9.140625" customWidth="1"/>
    <col min="8149" max="8149" width="10.42578125" customWidth="1"/>
    <col min="8150" max="8150" width="10" customWidth="1"/>
    <col min="8151" max="8151" width="10.140625" customWidth="1"/>
    <col min="8152" max="8152" width="10.42578125" customWidth="1"/>
    <col min="8153" max="8153" width="10" customWidth="1"/>
    <col min="8154" max="8154" width="10.140625" customWidth="1"/>
    <col min="8362" max="8362" width="24.42578125" bestFit="1" customWidth="1"/>
    <col min="8363" max="8363" width="9.5703125" customWidth="1"/>
    <col min="8364" max="8371" width="8.7109375" customWidth="1"/>
    <col min="8372" max="8383" width="9.140625" customWidth="1"/>
    <col min="8386" max="8386" width="9.140625" customWidth="1"/>
    <col min="8388" max="8389" width="9.140625" customWidth="1"/>
    <col min="8395" max="8395" width="9.140625" customWidth="1"/>
    <col min="8398" max="8404" width="9.140625" customWidth="1"/>
    <col min="8405" max="8405" width="10.42578125" customWidth="1"/>
    <col min="8406" max="8406" width="10" customWidth="1"/>
    <col min="8407" max="8407" width="10.140625" customWidth="1"/>
    <col min="8408" max="8408" width="10.42578125" customWidth="1"/>
    <col min="8409" max="8409" width="10" customWidth="1"/>
    <col min="8410" max="8410" width="10.140625" customWidth="1"/>
    <col min="8618" max="8618" width="24.42578125" bestFit="1" customWidth="1"/>
    <col min="8619" max="8619" width="9.5703125" customWidth="1"/>
    <col min="8620" max="8627" width="8.7109375" customWidth="1"/>
    <col min="8628" max="8639" width="9.140625" customWidth="1"/>
    <col min="8642" max="8642" width="9.140625" customWidth="1"/>
    <col min="8644" max="8645" width="9.140625" customWidth="1"/>
    <col min="8651" max="8651" width="9.140625" customWidth="1"/>
    <col min="8654" max="8660" width="9.140625" customWidth="1"/>
    <col min="8661" max="8661" width="10.42578125" customWidth="1"/>
    <col min="8662" max="8662" width="10" customWidth="1"/>
    <col min="8663" max="8663" width="10.140625" customWidth="1"/>
    <col min="8664" max="8664" width="10.42578125" customWidth="1"/>
    <col min="8665" max="8665" width="10" customWidth="1"/>
    <col min="8666" max="8666" width="10.140625" customWidth="1"/>
    <col min="8874" max="8874" width="24.42578125" bestFit="1" customWidth="1"/>
    <col min="8875" max="8875" width="9.5703125" customWidth="1"/>
    <col min="8876" max="8883" width="8.7109375" customWidth="1"/>
    <col min="8884" max="8895" width="9.140625" customWidth="1"/>
    <col min="8898" max="8898" width="9.140625" customWidth="1"/>
    <col min="8900" max="8901" width="9.140625" customWidth="1"/>
    <col min="8907" max="8907" width="9.140625" customWidth="1"/>
    <col min="8910" max="8916" width="9.140625" customWidth="1"/>
    <col min="8917" max="8917" width="10.42578125" customWidth="1"/>
    <col min="8918" max="8918" width="10" customWidth="1"/>
    <col min="8919" max="8919" width="10.140625" customWidth="1"/>
    <col min="8920" max="8920" width="10.42578125" customWidth="1"/>
    <col min="8921" max="8921" width="10" customWidth="1"/>
    <col min="8922" max="8922" width="10.140625" customWidth="1"/>
    <col min="9130" max="9130" width="24.42578125" bestFit="1" customWidth="1"/>
    <col min="9131" max="9131" width="9.5703125" customWidth="1"/>
    <col min="9132" max="9139" width="8.7109375" customWidth="1"/>
    <col min="9140" max="9151" width="9.140625" customWidth="1"/>
    <col min="9154" max="9154" width="9.140625" customWidth="1"/>
    <col min="9156" max="9157" width="9.140625" customWidth="1"/>
    <col min="9163" max="9163" width="9.140625" customWidth="1"/>
    <col min="9166" max="9172" width="9.140625" customWidth="1"/>
    <col min="9173" max="9173" width="10.42578125" customWidth="1"/>
    <col min="9174" max="9174" width="10" customWidth="1"/>
    <col min="9175" max="9175" width="10.140625" customWidth="1"/>
    <col min="9176" max="9176" width="10.42578125" customWidth="1"/>
    <col min="9177" max="9177" width="10" customWidth="1"/>
    <col min="9178" max="9178" width="10.140625" customWidth="1"/>
    <col min="9386" max="9386" width="24.42578125" bestFit="1" customWidth="1"/>
    <col min="9387" max="9387" width="9.5703125" customWidth="1"/>
    <col min="9388" max="9395" width="8.7109375" customWidth="1"/>
    <col min="9396" max="9407" width="9.140625" customWidth="1"/>
    <col min="9410" max="9410" width="9.140625" customWidth="1"/>
    <col min="9412" max="9413" width="9.140625" customWidth="1"/>
    <col min="9419" max="9419" width="9.140625" customWidth="1"/>
    <col min="9422" max="9428" width="9.140625" customWidth="1"/>
    <col min="9429" max="9429" width="10.42578125" customWidth="1"/>
    <col min="9430" max="9430" width="10" customWidth="1"/>
    <col min="9431" max="9431" width="10.140625" customWidth="1"/>
    <col min="9432" max="9432" width="10.42578125" customWidth="1"/>
    <col min="9433" max="9433" width="10" customWidth="1"/>
    <col min="9434" max="9434" width="10.140625" customWidth="1"/>
    <col min="9642" max="9642" width="24.42578125" bestFit="1" customWidth="1"/>
    <col min="9643" max="9643" width="9.5703125" customWidth="1"/>
    <col min="9644" max="9651" width="8.7109375" customWidth="1"/>
    <col min="9652" max="9663" width="9.140625" customWidth="1"/>
    <col min="9666" max="9666" width="9.140625" customWidth="1"/>
    <col min="9668" max="9669" width="9.140625" customWidth="1"/>
    <col min="9675" max="9675" width="9.140625" customWidth="1"/>
    <col min="9678" max="9684" width="9.140625" customWidth="1"/>
    <col min="9685" max="9685" width="10.42578125" customWidth="1"/>
    <col min="9686" max="9686" width="10" customWidth="1"/>
    <col min="9687" max="9687" width="10.140625" customWidth="1"/>
    <col min="9688" max="9688" width="10.42578125" customWidth="1"/>
    <col min="9689" max="9689" width="10" customWidth="1"/>
    <col min="9690" max="9690" width="10.140625" customWidth="1"/>
    <col min="9898" max="9898" width="24.42578125" bestFit="1" customWidth="1"/>
    <col min="9899" max="9899" width="9.5703125" customWidth="1"/>
    <col min="9900" max="9907" width="8.7109375" customWidth="1"/>
    <col min="9908" max="9919" width="9.140625" customWidth="1"/>
    <col min="9922" max="9922" width="9.140625" customWidth="1"/>
    <col min="9924" max="9925" width="9.140625" customWidth="1"/>
    <col min="9931" max="9931" width="9.140625" customWidth="1"/>
    <col min="9934" max="9940" width="9.140625" customWidth="1"/>
    <col min="9941" max="9941" width="10.42578125" customWidth="1"/>
    <col min="9942" max="9942" width="10" customWidth="1"/>
    <col min="9943" max="9943" width="10.140625" customWidth="1"/>
    <col min="9944" max="9944" width="10.42578125" customWidth="1"/>
    <col min="9945" max="9945" width="10" customWidth="1"/>
    <col min="9946" max="9946" width="10.140625" customWidth="1"/>
    <col min="10154" max="10154" width="24.42578125" bestFit="1" customWidth="1"/>
    <col min="10155" max="10155" width="9.5703125" customWidth="1"/>
    <col min="10156" max="10163" width="8.7109375" customWidth="1"/>
    <col min="10164" max="10175" width="9.140625" customWidth="1"/>
    <col min="10178" max="10178" width="9.140625" customWidth="1"/>
    <col min="10180" max="10181" width="9.140625" customWidth="1"/>
    <col min="10187" max="10187" width="9.140625" customWidth="1"/>
    <col min="10190" max="10196" width="9.140625" customWidth="1"/>
    <col min="10197" max="10197" width="10.42578125" customWidth="1"/>
    <col min="10198" max="10198" width="10" customWidth="1"/>
    <col min="10199" max="10199" width="10.140625" customWidth="1"/>
    <col min="10200" max="10200" width="10.42578125" customWidth="1"/>
    <col min="10201" max="10201" width="10" customWidth="1"/>
    <col min="10202" max="10202" width="10.140625" customWidth="1"/>
    <col min="10410" max="10410" width="24.42578125" bestFit="1" customWidth="1"/>
    <col min="10411" max="10411" width="9.5703125" customWidth="1"/>
    <col min="10412" max="10419" width="8.7109375" customWidth="1"/>
    <col min="10420" max="10431" width="9.140625" customWidth="1"/>
    <col min="10434" max="10434" width="9.140625" customWidth="1"/>
    <col min="10436" max="10437" width="9.140625" customWidth="1"/>
    <col min="10443" max="10443" width="9.140625" customWidth="1"/>
    <col min="10446" max="10452" width="9.140625" customWidth="1"/>
    <col min="10453" max="10453" width="10.42578125" customWidth="1"/>
    <col min="10454" max="10454" width="10" customWidth="1"/>
    <col min="10455" max="10455" width="10.140625" customWidth="1"/>
    <col min="10456" max="10456" width="10.42578125" customWidth="1"/>
    <col min="10457" max="10457" width="10" customWidth="1"/>
    <col min="10458" max="10458" width="10.140625" customWidth="1"/>
    <col min="10666" max="10666" width="24.42578125" bestFit="1" customWidth="1"/>
    <col min="10667" max="10667" width="9.5703125" customWidth="1"/>
    <col min="10668" max="10675" width="8.7109375" customWidth="1"/>
    <col min="10676" max="10687" width="9.140625" customWidth="1"/>
    <col min="10690" max="10690" width="9.140625" customWidth="1"/>
    <col min="10692" max="10693" width="9.140625" customWidth="1"/>
    <col min="10699" max="10699" width="9.140625" customWidth="1"/>
    <col min="10702" max="10708" width="9.140625" customWidth="1"/>
    <col min="10709" max="10709" width="10.42578125" customWidth="1"/>
    <col min="10710" max="10710" width="10" customWidth="1"/>
    <col min="10711" max="10711" width="10.140625" customWidth="1"/>
    <col min="10712" max="10712" width="10.42578125" customWidth="1"/>
    <col min="10713" max="10713" width="10" customWidth="1"/>
    <col min="10714" max="10714" width="10.140625" customWidth="1"/>
    <col min="10922" max="10922" width="24.42578125" bestFit="1" customWidth="1"/>
    <col min="10923" max="10923" width="9.5703125" customWidth="1"/>
    <col min="10924" max="10931" width="8.7109375" customWidth="1"/>
    <col min="10932" max="10943" width="9.140625" customWidth="1"/>
    <col min="10946" max="10946" width="9.140625" customWidth="1"/>
    <col min="10948" max="10949" width="9.140625" customWidth="1"/>
    <col min="10955" max="10955" width="9.140625" customWidth="1"/>
    <col min="10958" max="10964" width="9.140625" customWidth="1"/>
    <col min="10965" max="10965" width="10.42578125" customWidth="1"/>
    <col min="10966" max="10966" width="10" customWidth="1"/>
    <col min="10967" max="10967" width="10.140625" customWidth="1"/>
    <col min="10968" max="10968" width="10.42578125" customWidth="1"/>
    <col min="10969" max="10969" width="10" customWidth="1"/>
    <col min="10970" max="10970" width="10.140625" customWidth="1"/>
    <col min="11178" max="11178" width="24.42578125" bestFit="1" customWidth="1"/>
    <col min="11179" max="11179" width="9.5703125" customWidth="1"/>
    <col min="11180" max="11187" width="8.7109375" customWidth="1"/>
    <col min="11188" max="11199" width="9.140625" customWidth="1"/>
    <col min="11202" max="11202" width="9.140625" customWidth="1"/>
    <col min="11204" max="11205" width="9.140625" customWidth="1"/>
    <col min="11211" max="11211" width="9.140625" customWidth="1"/>
    <col min="11214" max="11220" width="9.140625" customWidth="1"/>
    <col min="11221" max="11221" width="10.42578125" customWidth="1"/>
    <col min="11222" max="11222" width="10" customWidth="1"/>
    <col min="11223" max="11223" width="10.140625" customWidth="1"/>
    <col min="11224" max="11224" width="10.42578125" customWidth="1"/>
    <col min="11225" max="11225" width="10" customWidth="1"/>
    <col min="11226" max="11226" width="10.140625" customWidth="1"/>
    <col min="11434" max="11434" width="24.42578125" bestFit="1" customWidth="1"/>
    <col min="11435" max="11435" width="9.5703125" customWidth="1"/>
    <col min="11436" max="11443" width="8.7109375" customWidth="1"/>
    <col min="11444" max="11455" width="9.140625" customWidth="1"/>
    <col min="11458" max="11458" width="9.140625" customWidth="1"/>
    <col min="11460" max="11461" width="9.140625" customWidth="1"/>
    <col min="11467" max="11467" width="9.140625" customWidth="1"/>
    <col min="11470" max="11476" width="9.140625" customWidth="1"/>
    <col min="11477" max="11477" width="10.42578125" customWidth="1"/>
    <col min="11478" max="11478" width="10" customWidth="1"/>
    <col min="11479" max="11479" width="10.140625" customWidth="1"/>
    <col min="11480" max="11480" width="10.42578125" customWidth="1"/>
    <col min="11481" max="11481" width="10" customWidth="1"/>
    <col min="11482" max="11482" width="10.140625" customWidth="1"/>
    <col min="11690" max="11690" width="24.42578125" bestFit="1" customWidth="1"/>
    <col min="11691" max="11691" width="9.5703125" customWidth="1"/>
    <col min="11692" max="11699" width="8.7109375" customWidth="1"/>
    <col min="11700" max="11711" width="9.140625" customWidth="1"/>
    <col min="11714" max="11714" width="9.140625" customWidth="1"/>
    <col min="11716" max="11717" width="9.140625" customWidth="1"/>
    <col min="11723" max="11723" width="9.140625" customWidth="1"/>
    <col min="11726" max="11732" width="9.140625" customWidth="1"/>
    <col min="11733" max="11733" width="10.42578125" customWidth="1"/>
    <col min="11734" max="11734" width="10" customWidth="1"/>
    <col min="11735" max="11735" width="10.140625" customWidth="1"/>
    <col min="11736" max="11736" width="10.42578125" customWidth="1"/>
    <col min="11737" max="11737" width="10" customWidth="1"/>
    <col min="11738" max="11738" width="10.140625" customWidth="1"/>
    <col min="11946" max="11946" width="24.42578125" bestFit="1" customWidth="1"/>
    <col min="11947" max="11947" width="9.5703125" customWidth="1"/>
    <col min="11948" max="11955" width="8.7109375" customWidth="1"/>
    <col min="11956" max="11967" width="9.140625" customWidth="1"/>
    <col min="11970" max="11970" width="9.140625" customWidth="1"/>
    <col min="11972" max="11973" width="9.140625" customWidth="1"/>
    <col min="11979" max="11979" width="9.140625" customWidth="1"/>
    <col min="11982" max="11988" width="9.140625" customWidth="1"/>
    <col min="11989" max="11989" width="10.42578125" customWidth="1"/>
    <col min="11990" max="11990" width="10" customWidth="1"/>
    <col min="11991" max="11991" width="10.140625" customWidth="1"/>
    <col min="11992" max="11992" width="10.42578125" customWidth="1"/>
    <col min="11993" max="11993" width="10" customWidth="1"/>
    <col min="11994" max="11994" width="10.140625" customWidth="1"/>
    <col min="12202" max="12202" width="24.42578125" bestFit="1" customWidth="1"/>
    <col min="12203" max="12203" width="9.5703125" customWidth="1"/>
    <col min="12204" max="12211" width="8.7109375" customWidth="1"/>
    <col min="12212" max="12223" width="9.140625" customWidth="1"/>
    <col min="12226" max="12226" width="9.140625" customWidth="1"/>
    <col min="12228" max="12229" width="9.140625" customWidth="1"/>
    <col min="12235" max="12235" width="9.140625" customWidth="1"/>
    <col min="12238" max="12244" width="9.140625" customWidth="1"/>
    <col min="12245" max="12245" width="10.42578125" customWidth="1"/>
    <col min="12246" max="12246" width="10" customWidth="1"/>
    <col min="12247" max="12247" width="10.140625" customWidth="1"/>
    <col min="12248" max="12248" width="10.42578125" customWidth="1"/>
    <col min="12249" max="12249" width="10" customWidth="1"/>
    <col min="12250" max="12250" width="10.140625" customWidth="1"/>
    <col min="12458" max="12458" width="24.42578125" bestFit="1" customWidth="1"/>
    <col min="12459" max="12459" width="9.5703125" customWidth="1"/>
    <col min="12460" max="12467" width="8.7109375" customWidth="1"/>
    <col min="12468" max="12479" width="9.140625" customWidth="1"/>
    <col min="12482" max="12482" width="9.140625" customWidth="1"/>
    <col min="12484" max="12485" width="9.140625" customWidth="1"/>
    <col min="12491" max="12491" width="9.140625" customWidth="1"/>
    <col min="12494" max="12500" width="9.140625" customWidth="1"/>
    <col min="12501" max="12501" width="10.42578125" customWidth="1"/>
    <col min="12502" max="12502" width="10" customWidth="1"/>
    <col min="12503" max="12503" width="10.140625" customWidth="1"/>
    <col min="12504" max="12504" width="10.42578125" customWidth="1"/>
    <col min="12505" max="12505" width="10" customWidth="1"/>
    <col min="12506" max="12506" width="10.140625" customWidth="1"/>
    <col min="12714" max="12714" width="24.42578125" bestFit="1" customWidth="1"/>
    <col min="12715" max="12715" width="9.5703125" customWidth="1"/>
    <col min="12716" max="12723" width="8.7109375" customWidth="1"/>
    <col min="12724" max="12735" width="9.140625" customWidth="1"/>
    <col min="12738" max="12738" width="9.140625" customWidth="1"/>
    <col min="12740" max="12741" width="9.140625" customWidth="1"/>
    <col min="12747" max="12747" width="9.140625" customWidth="1"/>
    <col min="12750" max="12756" width="9.140625" customWidth="1"/>
    <col min="12757" max="12757" width="10.42578125" customWidth="1"/>
    <col min="12758" max="12758" width="10" customWidth="1"/>
    <col min="12759" max="12759" width="10.140625" customWidth="1"/>
    <col min="12760" max="12760" width="10.42578125" customWidth="1"/>
    <col min="12761" max="12761" width="10" customWidth="1"/>
    <col min="12762" max="12762" width="10.140625" customWidth="1"/>
    <col min="12970" max="12970" width="24.42578125" bestFit="1" customWidth="1"/>
    <col min="12971" max="12971" width="9.5703125" customWidth="1"/>
    <col min="12972" max="12979" width="8.7109375" customWidth="1"/>
    <col min="12980" max="12991" width="9.140625" customWidth="1"/>
    <col min="12994" max="12994" width="9.140625" customWidth="1"/>
    <col min="12996" max="12997" width="9.140625" customWidth="1"/>
    <col min="13003" max="13003" width="9.140625" customWidth="1"/>
    <col min="13006" max="13012" width="9.140625" customWidth="1"/>
    <col min="13013" max="13013" width="10.42578125" customWidth="1"/>
    <col min="13014" max="13014" width="10" customWidth="1"/>
    <col min="13015" max="13015" width="10.140625" customWidth="1"/>
    <col min="13016" max="13016" width="10.42578125" customWidth="1"/>
    <col min="13017" max="13017" width="10" customWidth="1"/>
    <col min="13018" max="13018" width="10.140625" customWidth="1"/>
    <col min="13226" max="13226" width="24.42578125" bestFit="1" customWidth="1"/>
    <col min="13227" max="13227" width="9.5703125" customWidth="1"/>
    <col min="13228" max="13235" width="8.7109375" customWidth="1"/>
    <col min="13236" max="13247" width="9.140625" customWidth="1"/>
    <col min="13250" max="13250" width="9.140625" customWidth="1"/>
    <col min="13252" max="13253" width="9.140625" customWidth="1"/>
    <col min="13259" max="13259" width="9.140625" customWidth="1"/>
    <col min="13262" max="13268" width="9.140625" customWidth="1"/>
    <col min="13269" max="13269" width="10.42578125" customWidth="1"/>
    <col min="13270" max="13270" width="10" customWidth="1"/>
    <col min="13271" max="13271" width="10.140625" customWidth="1"/>
    <col min="13272" max="13272" width="10.42578125" customWidth="1"/>
    <col min="13273" max="13273" width="10" customWidth="1"/>
    <col min="13274" max="13274" width="10.140625" customWidth="1"/>
    <col min="13482" max="13482" width="24.42578125" bestFit="1" customWidth="1"/>
    <col min="13483" max="13483" width="9.5703125" customWidth="1"/>
    <col min="13484" max="13491" width="8.7109375" customWidth="1"/>
    <col min="13492" max="13503" width="9.140625" customWidth="1"/>
    <col min="13506" max="13506" width="9.140625" customWidth="1"/>
    <col min="13508" max="13509" width="9.140625" customWidth="1"/>
    <col min="13515" max="13515" width="9.140625" customWidth="1"/>
    <col min="13518" max="13524" width="9.140625" customWidth="1"/>
    <col min="13525" max="13525" width="10.42578125" customWidth="1"/>
    <col min="13526" max="13526" width="10" customWidth="1"/>
    <col min="13527" max="13527" width="10.140625" customWidth="1"/>
    <col min="13528" max="13528" width="10.42578125" customWidth="1"/>
    <col min="13529" max="13529" width="10" customWidth="1"/>
    <col min="13530" max="13530" width="10.140625" customWidth="1"/>
    <col min="13738" max="13738" width="24.42578125" bestFit="1" customWidth="1"/>
    <col min="13739" max="13739" width="9.5703125" customWidth="1"/>
    <col min="13740" max="13747" width="8.7109375" customWidth="1"/>
    <col min="13748" max="13759" width="9.140625" customWidth="1"/>
    <col min="13762" max="13762" width="9.140625" customWidth="1"/>
    <col min="13764" max="13765" width="9.140625" customWidth="1"/>
    <col min="13771" max="13771" width="9.140625" customWidth="1"/>
    <col min="13774" max="13780" width="9.140625" customWidth="1"/>
    <col min="13781" max="13781" width="10.42578125" customWidth="1"/>
    <col min="13782" max="13782" width="10" customWidth="1"/>
    <col min="13783" max="13783" width="10.140625" customWidth="1"/>
    <col min="13784" max="13784" width="10.42578125" customWidth="1"/>
    <col min="13785" max="13785" width="10" customWidth="1"/>
    <col min="13786" max="13786" width="10.140625" customWidth="1"/>
    <col min="13994" max="13994" width="24.42578125" bestFit="1" customWidth="1"/>
    <col min="13995" max="13995" width="9.5703125" customWidth="1"/>
    <col min="13996" max="14003" width="8.7109375" customWidth="1"/>
    <col min="14004" max="14015" width="9.140625" customWidth="1"/>
    <col min="14018" max="14018" width="9.140625" customWidth="1"/>
    <col min="14020" max="14021" width="9.140625" customWidth="1"/>
    <col min="14027" max="14027" width="9.140625" customWidth="1"/>
    <col min="14030" max="14036" width="9.140625" customWidth="1"/>
    <col min="14037" max="14037" width="10.42578125" customWidth="1"/>
    <col min="14038" max="14038" width="10" customWidth="1"/>
    <col min="14039" max="14039" width="10.140625" customWidth="1"/>
    <col min="14040" max="14040" width="10.42578125" customWidth="1"/>
    <col min="14041" max="14041" width="10" customWidth="1"/>
    <col min="14042" max="14042" width="10.140625" customWidth="1"/>
    <col min="14250" max="14250" width="24.42578125" bestFit="1" customWidth="1"/>
    <col min="14251" max="14251" width="9.5703125" customWidth="1"/>
    <col min="14252" max="14259" width="8.7109375" customWidth="1"/>
    <col min="14260" max="14271" width="9.140625" customWidth="1"/>
    <col min="14274" max="14274" width="9.140625" customWidth="1"/>
    <col min="14276" max="14277" width="9.140625" customWidth="1"/>
    <col min="14283" max="14283" width="9.140625" customWidth="1"/>
    <col min="14286" max="14292" width="9.140625" customWidth="1"/>
    <col min="14293" max="14293" width="10.42578125" customWidth="1"/>
    <col min="14294" max="14294" width="10" customWidth="1"/>
    <col min="14295" max="14295" width="10.140625" customWidth="1"/>
    <col min="14296" max="14296" width="10.42578125" customWidth="1"/>
    <col min="14297" max="14297" width="10" customWidth="1"/>
    <col min="14298" max="14298" width="10.140625" customWidth="1"/>
    <col min="14506" max="14506" width="24.42578125" bestFit="1" customWidth="1"/>
    <col min="14507" max="14507" width="9.5703125" customWidth="1"/>
    <col min="14508" max="14515" width="8.7109375" customWidth="1"/>
    <col min="14516" max="14527" width="9.140625" customWidth="1"/>
    <col min="14530" max="14530" width="9.140625" customWidth="1"/>
    <col min="14532" max="14533" width="9.140625" customWidth="1"/>
    <col min="14539" max="14539" width="9.140625" customWidth="1"/>
    <col min="14542" max="14548" width="9.140625" customWidth="1"/>
    <col min="14549" max="14549" width="10.42578125" customWidth="1"/>
    <col min="14550" max="14550" width="10" customWidth="1"/>
    <col min="14551" max="14551" width="10.140625" customWidth="1"/>
    <col min="14552" max="14552" width="10.42578125" customWidth="1"/>
    <col min="14553" max="14553" width="10" customWidth="1"/>
    <col min="14554" max="14554" width="10.140625" customWidth="1"/>
    <col min="14762" max="14762" width="24.42578125" bestFit="1" customWidth="1"/>
    <col min="14763" max="14763" width="9.5703125" customWidth="1"/>
    <col min="14764" max="14771" width="8.7109375" customWidth="1"/>
    <col min="14772" max="14783" width="9.140625" customWidth="1"/>
    <col min="14786" max="14786" width="9.140625" customWidth="1"/>
    <col min="14788" max="14789" width="9.140625" customWidth="1"/>
    <col min="14795" max="14795" width="9.140625" customWidth="1"/>
    <col min="14798" max="14804" width="9.140625" customWidth="1"/>
    <col min="14805" max="14805" width="10.42578125" customWidth="1"/>
    <col min="14806" max="14806" width="10" customWidth="1"/>
    <col min="14807" max="14807" width="10.140625" customWidth="1"/>
    <col min="14808" max="14808" width="10.42578125" customWidth="1"/>
    <col min="14809" max="14809" width="10" customWidth="1"/>
    <col min="14810" max="14810" width="10.140625" customWidth="1"/>
    <col min="15018" max="15018" width="24.42578125" bestFit="1" customWidth="1"/>
    <col min="15019" max="15019" width="9.5703125" customWidth="1"/>
    <col min="15020" max="15027" width="8.7109375" customWidth="1"/>
    <col min="15028" max="15039" width="9.140625" customWidth="1"/>
    <col min="15042" max="15042" width="9.140625" customWidth="1"/>
    <col min="15044" max="15045" width="9.140625" customWidth="1"/>
    <col min="15051" max="15051" width="9.140625" customWidth="1"/>
    <col min="15054" max="15060" width="9.140625" customWidth="1"/>
    <col min="15061" max="15061" width="10.42578125" customWidth="1"/>
    <col min="15062" max="15062" width="10" customWidth="1"/>
    <col min="15063" max="15063" width="10.140625" customWidth="1"/>
    <col min="15064" max="15064" width="10.42578125" customWidth="1"/>
    <col min="15065" max="15065" width="10" customWidth="1"/>
    <col min="15066" max="15066" width="10.140625" customWidth="1"/>
    <col min="15274" max="15274" width="24.42578125" bestFit="1" customWidth="1"/>
    <col min="15275" max="15275" width="9.5703125" customWidth="1"/>
    <col min="15276" max="15283" width="8.7109375" customWidth="1"/>
    <col min="15284" max="15295" width="9.140625" customWidth="1"/>
    <col min="15298" max="15298" width="9.140625" customWidth="1"/>
    <col min="15300" max="15301" width="9.140625" customWidth="1"/>
    <col min="15307" max="15307" width="9.140625" customWidth="1"/>
    <col min="15310" max="15316" width="9.140625" customWidth="1"/>
    <col min="15317" max="15317" width="10.42578125" customWidth="1"/>
    <col min="15318" max="15318" width="10" customWidth="1"/>
    <col min="15319" max="15319" width="10.140625" customWidth="1"/>
    <col min="15320" max="15320" width="10.42578125" customWidth="1"/>
    <col min="15321" max="15321" width="10" customWidth="1"/>
    <col min="15322" max="15322" width="10.140625" customWidth="1"/>
    <col min="15530" max="15530" width="24.42578125" bestFit="1" customWidth="1"/>
    <col min="15531" max="15531" width="9.5703125" customWidth="1"/>
    <col min="15532" max="15539" width="8.7109375" customWidth="1"/>
    <col min="15540" max="15551" width="9.140625" customWidth="1"/>
    <col min="15554" max="15554" width="9.140625" customWidth="1"/>
    <col min="15556" max="15557" width="9.140625" customWidth="1"/>
    <col min="15563" max="15563" width="9.140625" customWidth="1"/>
    <col min="15566" max="15572" width="9.140625" customWidth="1"/>
    <col min="15573" max="15573" width="10.42578125" customWidth="1"/>
    <col min="15574" max="15574" width="10" customWidth="1"/>
    <col min="15575" max="15575" width="10.140625" customWidth="1"/>
    <col min="15576" max="15576" width="10.42578125" customWidth="1"/>
    <col min="15577" max="15577" width="10" customWidth="1"/>
    <col min="15578" max="15578" width="10.140625" customWidth="1"/>
    <col min="15786" max="15786" width="24.42578125" bestFit="1" customWidth="1"/>
    <col min="15787" max="15787" width="9.5703125" customWidth="1"/>
    <col min="15788" max="15795" width="8.7109375" customWidth="1"/>
    <col min="15796" max="15807" width="9.140625" customWidth="1"/>
    <col min="15810" max="15810" width="9.140625" customWidth="1"/>
    <col min="15812" max="15813" width="9.140625" customWidth="1"/>
    <col min="15819" max="15819" width="9.140625" customWidth="1"/>
    <col min="15822" max="15828" width="9.140625" customWidth="1"/>
    <col min="15829" max="15829" width="10.42578125" customWidth="1"/>
    <col min="15830" max="15830" width="10" customWidth="1"/>
    <col min="15831" max="15831" width="10.140625" customWidth="1"/>
    <col min="15832" max="15832" width="10.42578125" customWidth="1"/>
    <col min="15833" max="15833" width="10" customWidth="1"/>
    <col min="15834" max="15834" width="10.140625" customWidth="1"/>
    <col min="16042" max="16042" width="24.42578125" bestFit="1" customWidth="1"/>
    <col min="16043" max="16043" width="9.5703125" customWidth="1"/>
    <col min="16044" max="16051" width="8.7109375" customWidth="1"/>
    <col min="16052" max="16063" width="9.140625" customWidth="1"/>
    <col min="16066" max="16066" width="9.140625" customWidth="1"/>
    <col min="16068" max="16069" width="9.140625" customWidth="1"/>
    <col min="16075" max="16075" width="9.140625" customWidth="1"/>
    <col min="16078" max="16084" width="9.140625" customWidth="1"/>
    <col min="16085" max="16085" width="10.42578125" customWidth="1"/>
    <col min="16086" max="16086" width="10" customWidth="1"/>
    <col min="16087" max="16087" width="10.140625" customWidth="1"/>
    <col min="16088" max="16088" width="10.42578125" customWidth="1"/>
    <col min="16089" max="16089" width="10" customWidth="1"/>
    <col min="16090" max="16090" width="10.140625" customWidth="1"/>
  </cols>
  <sheetData>
    <row r="1" spans="1:19" ht="18.75" customHeight="1" x14ac:dyDescent="0.25">
      <c r="A1" s="306" t="s">
        <v>48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5.75" customHeight="1" x14ac:dyDescent="0.25">
      <c r="A2" s="312"/>
      <c r="B2" s="314">
        <v>2022</v>
      </c>
      <c r="C2" s="315"/>
      <c r="D2" s="315"/>
      <c r="E2" s="315"/>
      <c r="F2" s="315"/>
      <c r="G2" s="315"/>
      <c r="H2" s="315"/>
      <c r="I2" s="315"/>
      <c r="J2" s="315"/>
      <c r="K2" s="316">
        <v>2023</v>
      </c>
      <c r="L2" s="317"/>
      <c r="M2" s="317"/>
      <c r="N2" s="317"/>
      <c r="O2" s="317"/>
      <c r="P2" s="317"/>
      <c r="Q2" s="317"/>
      <c r="R2" s="317"/>
      <c r="S2" s="318"/>
    </row>
    <row r="3" spans="1:19" ht="15.75" customHeight="1" x14ac:dyDescent="0.25">
      <c r="A3" s="313"/>
      <c r="B3" s="310" t="s">
        <v>4</v>
      </c>
      <c r="C3" s="310"/>
      <c r="D3" s="310"/>
      <c r="E3" s="310" t="s">
        <v>8</v>
      </c>
      <c r="F3" s="310"/>
      <c r="G3" s="310"/>
      <c r="H3" s="310" t="s">
        <v>9</v>
      </c>
      <c r="I3" s="310"/>
      <c r="J3" s="310"/>
      <c r="K3" s="311" t="s">
        <v>4</v>
      </c>
      <c r="L3" s="311"/>
      <c r="M3" s="311"/>
      <c r="N3" s="311" t="s">
        <v>8</v>
      </c>
      <c r="O3" s="311"/>
      <c r="P3" s="311"/>
      <c r="Q3" s="311" t="s">
        <v>9</v>
      </c>
      <c r="R3" s="311"/>
      <c r="S3" s="311"/>
    </row>
    <row r="4" spans="1:19" x14ac:dyDescent="0.25">
      <c r="A4" s="96"/>
      <c r="B4" s="97" t="s">
        <v>49</v>
      </c>
      <c r="C4" s="97" t="s">
        <v>50</v>
      </c>
      <c r="D4" s="98" t="s">
        <v>51</v>
      </c>
      <c r="E4" s="97" t="s">
        <v>49</v>
      </c>
      <c r="F4" s="97" t="s">
        <v>50</v>
      </c>
      <c r="G4" s="98" t="s">
        <v>51</v>
      </c>
      <c r="H4" s="97" t="s">
        <v>49</v>
      </c>
      <c r="I4" s="97" t="s">
        <v>50</v>
      </c>
      <c r="J4" s="98" t="s">
        <v>51</v>
      </c>
      <c r="K4" s="97" t="s">
        <v>49</v>
      </c>
      <c r="L4" s="97" t="s">
        <v>50</v>
      </c>
      <c r="M4" s="98" t="s">
        <v>51</v>
      </c>
      <c r="N4" s="97" t="s">
        <v>49</v>
      </c>
      <c r="O4" s="97" t="s">
        <v>50</v>
      </c>
      <c r="P4" s="98" t="s">
        <v>51</v>
      </c>
      <c r="Q4" s="97" t="s">
        <v>49</v>
      </c>
      <c r="R4" s="97" t="s">
        <v>50</v>
      </c>
      <c r="S4" s="103" t="s">
        <v>51</v>
      </c>
    </row>
    <row r="5" spans="1:19" ht="15.75" x14ac:dyDescent="0.25">
      <c r="A5" s="127" t="s">
        <v>52</v>
      </c>
      <c r="B5" s="99">
        <v>73.428060239999994</v>
      </c>
      <c r="C5" s="99">
        <v>53.408975310000002</v>
      </c>
      <c r="D5" s="100">
        <v>70.079323849999994</v>
      </c>
      <c r="E5" s="99">
        <v>40.457861629999996</v>
      </c>
      <c r="F5" s="99">
        <v>67.279540400000002</v>
      </c>
      <c r="G5" s="100">
        <v>44.944516849999999</v>
      </c>
      <c r="H5" s="99">
        <v>56.851883039999997</v>
      </c>
      <c r="I5" s="99">
        <v>60.382574339999998</v>
      </c>
      <c r="J5" s="100">
        <v>57.442487180000001</v>
      </c>
      <c r="K5" s="99">
        <v>72.027538051390394</v>
      </c>
      <c r="L5" s="99">
        <v>54.224039276631821</v>
      </c>
      <c r="M5" s="99">
        <v>69.049418694981242</v>
      </c>
      <c r="N5" s="276">
        <v>35.727680341984303</v>
      </c>
      <c r="O5" s="277">
        <v>65.140098763438701</v>
      </c>
      <c r="P5" s="277">
        <v>40.647707227032726</v>
      </c>
      <c r="Q5" s="276">
        <v>53.777333346661358</v>
      </c>
      <c r="R5" s="277">
        <v>59.71222388049604</v>
      </c>
      <c r="S5" s="337">
        <v>54.770105194520937</v>
      </c>
    </row>
    <row r="6" spans="1:19" ht="15.75" x14ac:dyDescent="0.25">
      <c r="A6" s="62" t="s">
        <v>53</v>
      </c>
      <c r="B6" s="99">
        <v>71.759368879999997</v>
      </c>
      <c r="C6" s="99">
        <v>48.11479731</v>
      </c>
      <c r="D6" s="100">
        <v>56.063506689999997</v>
      </c>
      <c r="E6" s="99">
        <v>38.770066059999998</v>
      </c>
      <c r="F6" s="99">
        <v>68.418469340000001</v>
      </c>
      <c r="G6" s="100">
        <v>58.451422979999997</v>
      </c>
      <c r="H6" s="99">
        <v>55.173586800000002</v>
      </c>
      <c r="I6" s="99">
        <v>58.3227208237697</v>
      </c>
      <c r="J6" s="100">
        <v>57.264061289771199</v>
      </c>
      <c r="K6" s="99">
        <v>70.966717427248682</v>
      </c>
      <c r="L6" s="99">
        <v>41.570194772429112</v>
      </c>
      <c r="M6" s="99">
        <v>51.481123542265941</v>
      </c>
      <c r="N6" s="278">
        <v>40.142380461800101</v>
      </c>
      <c r="O6" s="277">
        <v>60.754587404723651</v>
      </c>
      <c r="P6" s="277">
        <v>53.805258152443578</v>
      </c>
      <c r="Q6" s="278">
        <v>55.469398842409888</v>
      </c>
      <c r="R6" s="277">
        <v>51.215386648334096</v>
      </c>
      <c r="S6" s="337">
        <v>52.649611108708839</v>
      </c>
    </row>
    <row r="7" spans="1:19" ht="15.75" x14ac:dyDescent="0.25">
      <c r="A7" s="62" t="s">
        <v>54</v>
      </c>
      <c r="B7" s="101">
        <v>34.992288639999998</v>
      </c>
      <c r="C7" s="101">
        <v>51.291844169999997</v>
      </c>
      <c r="D7" s="102">
        <v>49.252071729999997</v>
      </c>
      <c r="E7" s="101">
        <v>18.110038620000001</v>
      </c>
      <c r="F7" s="101">
        <v>56.760031789999999</v>
      </c>
      <c r="G7" s="102">
        <v>51.92326242</v>
      </c>
      <c r="H7" s="101">
        <v>26.5045275842742</v>
      </c>
      <c r="I7" s="101">
        <v>54.041043477548797</v>
      </c>
      <c r="J7" s="102">
        <v>50.595046059053097</v>
      </c>
      <c r="K7" s="99">
        <v>40.558487117552339</v>
      </c>
      <c r="L7" s="99">
        <v>46.168895300864328</v>
      </c>
      <c r="M7" s="99">
        <v>45.469835827349094</v>
      </c>
      <c r="N7" s="279">
        <v>17.889759913999047</v>
      </c>
      <c r="O7" s="277">
        <v>50.551354341304823</v>
      </c>
      <c r="P7" s="277">
        <v>46.478406857327379</v>
      </c>
      <c r="Q7" s="278">
        <v>29.16150272239571</v>
      </c>
      <c r="R7" s="277">
        <v>48.348725066064823</v>
      </c>
      <c r="S7" s="337">
        <v>45.957988222766758</v>
      </c>
    </row>
    <row r="8" spans="1:19" ht="15.75" x14ac:dyDescent="0.25">
      <c r="A8" s="128" t="s">
        <v>75</v>
      </c>
      <c r="B8" s="130">
        <v>71.120520619999994</v>
      </c>
      <c r="C8" s="130">
        <v>51.201875620000003</v>
      </c>
      <c r="D8" s="131">
        <v>62.842080000000003</v>
      </c>
      <c r="E8" s="130">
        <v>39.066369860000002</v>
      </c>
      <c r="F8" s="130">
        <v>61.602693129999999</v>
      </c>
      <c r="G8" s="131">
        <v>48.432750665734098</v>
      </c>
      <c r="H8" s="130">
        <v>55.0048978673316</v>
      </c>
      <c r="I8" s="130">
        <v>56.431015920587498</v>
      </c>
      <c r="J8" s="131">
        <v>55.597610555871299</v>
      </c>
      <c r="K8" s="130">
        <v>70.159455371449283</v>
      </c>
      <c r="L8" s="130">
        <v>47.271757406891965</v>
      </c>
      <c r="M8" s="130">
        <v>60.636195604851061</v>
      </c>
      <c r="N8" s="130">
        <v>35.016981032479357</v>
      </c>
      <c r="O8" s="130">
        <v>56.101102874139656</v>
      </c>
      <c r="P8" s="131">
        <v>43.787133138371445</v>
      </c>
      <c r="Q8" s="130">
        <v>52.491139543569389</v>
      </c>
      <c r="R8" s="130">
        <v>51.696154494042581</v>
      </c>
      <c r="S8" s="131">
        <v>52.160357079167355</v>
      </c>
    </row>
    <row r="9" spans="1:19" ht="15.75" x14ac:dyDescent="0.25">
      <c r="A9" s="129" t="s">
        <v>81</v>
      </c>
      <c r="B9" s="97">
        <v>29.25</v>
      </c>
      <c r="C9" s="126"/>
      <c r="D9" s="126"/>
      <c r="E9" s="342">
        <v>13.03</v>
      </c>
      <c r="F9" s="343"/>
      <c r="G9" s="343"/>
      <c r="H9" s="344">
        <v>22.7</v>
      </c>
      <c r="I9" s="343"/>
      <c r="J9" s="103"/>
      <c r="K9" s="97">
        <v>27.8</v>
      </c>
      <c r="L9" s="97"/>
      <c r="M9" s="97"/>
      <c r="N9" s="275">
        <v>11.62</v>
      </c>
      <c r="O9" s="274"/>
      <c r="P9" s="274"/>
      <c r="Q9" s="275">
        <v>21.25</v>
      </c>
      <c r="R9" s="274"/>
      <c r="S9" s="338"/>
    </row>
    <row r="11" spans="1:19" x14ac:dyDescent="0.25">
      <c r="B11" s="104"/>
      <c r="C11" s="104"/>
      <c r="E11" s="104"/>
      <c r="F11" s="104"/>
    </row>
    <row r="22" spans="17:17" x14ac:dyDescent="0.25">
      <c r="Q22" s="262"/>
    </row>
  </sheetData>
  <mergeCells count="10">
    <mergeCell ref="A1:S1"/>
    <mergeCell ref="K2:S2"/>
    <mergeCell ref="N3:P3"/>
    <mergeCell ref="Q3:S3"/>
    <mergeCell ref="B2:J2"/>
    <mergeCell ref="B3:D3"/>
    <mergeCell ref="H3:J3"/>
    <mergeCell ref="A2:A3"/>
    <mergeCell ref="E3:G3"/>
    <mergeCell ref="K3:M3"/>
  </mergeCells>
  <pageMargins left="0.25" right="0.25" top="0.75" bottom="0.75" header="0.3" footer="0.3"/>
  <pageSetup paperSize="9" scale="2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zoomScale="85" zoomScaleNormal="85" workbookViewId="0">
      <pane xSplit="1" ySplit="3" topLeftCell="B4" activePane="bottomRight" state="frozen"/>
      <selection activeCell="AF18" sqref="AF18"/>
      <selection pane="topRight" activeCell="AF18" sqref="AF18"/>
      <selection pane="bottomLeft" activeCell="AF18" sqref="AF18"/>
      <selection pane="bottomRight" activeCell="L39" sqref="L39"/>
    </sheetView>
  </sheetViews>
  <sheetFormatPr defaultRowHeight="15" x14ac:dyDescent="0.25"/>
  <cols>
    <col min="1" max="1" width="42" customWidth="1"/>
    <col min="2" max="4" width="11.7109375" style="155" customWidth="1"/>
    <col min="5" max="7" width="11.85546875" style="155" customWidth="1"/>
    <col min="218" max="218" width="27" customWidth="1"/>
    <col min="219" max="231" width="11.7109375" customWidth="1"/>
    <col min="232" max="232" width="11.85546875" customWidth="1"/>
    <col min="233" max="234" width="12.7109375" customWidth="1"/>
    <col min="235" max="235" width="11.42578125" customWidth="1"/>
    <col min="236" max="236" width="11.85546875" customWidth="1"/>
    <col min="474" max="474" width="27" customWidth="1"/>
    <col min="475" max="487" width="11.7109375" customWidth="1"/>
    <col min="488" max="488" width="11.85546875" customWidth="1"/>
    <col min="489" max="490" width="12.7109375" customWidth="1"/>
    <col min="491" max="491" width="11.42578125" customWidth="1"/>
    <col min="492" max="492" width="11.85546875" customWidth="1"/>
    <col min="730" max="730" width="27" customWidth="1"/>
    <col min="731" max="743" width="11.7109375" customWidth="1"/>
    <col min="744" max="744" width="11.85546875" customWidth="1"/>
    <col min="745" max="746" width="12.7109375" customWidth="1"/>
    <col min="747" max="747" width="11.42578125" customWidth="1"/>
    <col min="748" max="748" width="11.85546875" customWidth="1"/>
    <col min="986" max="986" width="27" customWidth="1"/>
    <col min="987" max="999" width="11.7109375" customWidth="1"/>
    <col min="1000" max="1000" width="11.85546875" customWidth="1"/>
    <col min="1001" max="1002" width="12.7109375" customWidth="1"/>
    <col min="1003" max="1003" width="11.42578125" customWidth="1"/>
    <col min="1004" max="1004" width="11.85546875" customWidth="1"/>
    <col min="1242" max="1242" width="27" customWidth="1"/>
    <col min="1243" max="1255" width="11.7109375" customWidth="1"/>
    <col min="1256" max="1256" width="11.85546875" customWidth="1"/>
    <col min="1257" max="1258" width="12.7109375" customWidth="1"/>
    <col min="1259" max="1259" width="11.42578125" customWidth="1"/>
    <col min="1260" max="1260" width="11.85546875" customWidth="1"/>
    <col min="1498" max="1498" width="27" customWidth="1"/>
    <col min="1499" max="1511" width="11.7109375" customWidth="1"/>
    <col min="1512" max="1512" width="11.85546875" customWidth="1"/>
    <col min="1513" max="1514" width="12.7109375" customWidth="1"/>
    <col min="1515" max="1515" width="11.42578125" customWidth="1"/>
    <col min="1516" max="1516" width="11.85546875" customWidth="1"/>
    <col min="1754" max="1754" width="27" customWidth="1"/>
    <col min="1755" max="1767" width="11.7109375" customWidth="1"/>
    <col min="1768" max="1768" width="11.85546875" customWidth="1"/>
    <col min="1769" max="1770" width="12.7109375" customWidth="1"/>
    <col min="1771" max="1771" width="11.42578125" customWidth="1"/>
    <col min="1772" max="1772" width="11.85546875" customWidth="1"/>
    <col min="2010" max="2010" width="27" customWidth="1"/>
    <col min="2011" max="2023" width="11.7109375" customWidth="1"/>
    <col min="2024" max="2024" width="11.85546875" customWidth="1"/>
    <col min="2025" max="2026" width="12.7109375" customWidth="1"/>
    <col min="2027" max="2027" width="11.42578125" customWidth="1"/>
    <col min="2028" max="2028" width="11.85546875" customWidth="1"/>
    <col min="2266" max="2266" width="27" customWidth="1"/>
    <col min="2267" max="2279" width="11.7109375" customWidth="1"/>
    <col min="2280" max="2280" width="11.85546875" customWidth="1"/>
    <col min="2281" max="2282" width="12.7109375" customWidth="1"/>
    <col min="2283" max="2283" width="11.42578125" customWidth="1"/>
    <col min="2284" max="2284" width="11.85546875" customWidth="1"/>
    <col min="2522" max="2522" width="27" customWidth="1"/>
    <col min="2523" max="2535" width="11.7109375" customWidth="1"/>
    <col min="2536" max="2536" width="11.85546875" customWidth="1"/>
    <col min="2537" max="2538" width="12.7109375" customWidth="1"/>
    <col min="2539" max="2539" width="11.42578125" customWidth="1"/>
    <col min="2540" max="2540" width="11.85546875" customWidth="1"/>
    <col min="2778" max="2778" width="27" customWidth="1"/>
    <col min="2779" max="2791" width="11.7109375" customWidth="1"/>
    <col min="2792" max="2792" width="11.85546875" customWidth="1"/>
    <col min="2793" max="2794" width="12.7109375" customWidth="1"/>
    <col min="2795" max="2795" width="11.42578125" customWidth="1"/>
    <col min="2796" max="2796" width="11.85546875" customWidth="1"/>
    <col min="3034" max="3034" width="27" customWidth="1"/>
    <col min="3035" max="3047" width="11.7109375" customWidth="1"/>
    <col min="3048" max="3048" width="11.85546875" customWidth="1"/>
    <col min="3049" max="3050" width="12.7109375" customWidth="1"/>
    <col min="3051" max="3051" width="11.42578125" customWidth="1"/>
    <col min="3052" max="3052" width="11.85546875" customWidth="1"/>
    <col min="3290" max="3290" width="27" customWidth="1"/>
    <col min="3291" max="3303" width="11.7109375" customWidth="1"/>
    <col min="3304" max="3304" width="11.85546875" customWidth="1"/>
    <col min="3305" max="3306" width="12.7109375" customWidth="1"/>
    <col min="3307" max="3307" width="11.42578125" customWidth="1"/>
    <col min="3308" max="3308" width="11.85546875" customWidth="1"/>
    <col min="3546" max="3546" width="27" customWidth="1"/>
    <col min="3547" max="3559" width="11.7109375" customWidth="1"/>
    <col min="3560" max="3560" width="11.85546875" customWidth="1"/>
    <col min="3561" max="3562" width="12.7109375" customWidth="1"/>
    <col min="3563" max="3563" width="11.42578125" customWidth="1"/>
    <col min="3564" max="3564" width="11.85546875" customWidth="1"/>
    <col min="3802" max="3802" width="27" customWidth="1"/>
    <col min="3803" max="3815" width="11.7109375" customWidth="1"/>
    <col min="3816" max="3816" width="11.85546875" customWidth="1"/>
    <col min="3817" max="3818" width="12.7109375" customWidth="1"/>
    <col min="3819" max="3819" width="11.42578125" customWidth="1"/>
    <col min="3820" max="3820" width="11.85546875" customWidth="1"/>
    <col min="4058" max="4058" width="27" customWidth="1"/>
    <col min="4059" max="4071" width="11.7109375" customWidth="1"/>
    <col min="4072" max="4072" width="11.85546875" customWidth="1"/>
    <col min="4073" max="4074" width="12.7109375" customWidth="1"/>
    <col min="4075" max="4075" width="11.42578125" customWidth="1"/>
    <col min="4076" max="4076" width="11.85546875" customWidth="1"/>
    <col min="4314" max="4314" width="27" customWidth="1"/>
    <col min="4315" max="4327" width="11.7109375" customWidth="1"/>
    <col min="4328" max="4328" width="11.85546875" customWidth="1"/>
    <col min="4329" max="4330" width="12.7109375" customWidth="1"/>
    <col min="4331" max="4331" width="11.42578125" customWidth="1"/>
    <col min="4332" max="4332" width="11.85546875" customWidth="1"/>
    <col min="4570" max="4570" width="27" customWidth="1"/>
    <col min="4571" max="4583" width="11.7109375" customWidth="1"/>
    <col min="4584" max="4584" width="11.85546875" customWidth="1"/>
    <col min="4585" max="4586" width="12.7109375" customWidth="1"/>
    <col min="4587" max="4587" width="11.42578125" customWidth="1"/>
    <col min="4588" max="4588" width="11.85546875" customWidth="1"/>
    <col min="4826" max="4826" width="27" customWidth="1"/>
    <col min="4827" max="4839" width="11.7109375" customWidth="1"/>
    <col min="4840" max="4840" width="11.85546875" customWidth="1"/>
    <col min="4841" max="4842" width="12.7109375" customWidth="1"/>
    <col min="4843" max="4843" width="11.42578125" customWidth="1"/>
    <col min="4844" max="4844" width="11.85546875" customWidth="1"/>
    <col min="5082" max="5082" width="27" customWidth="1"/>
    <col min="5083" max="5095" width="11.7109375" customWidth="1"/>
    <col min="5096" max="5096" width="11.85546875" customWidth="1"/>
    <col min="5097" max="5098" width="12.7109375" customWidth="1"/>
    <col min="5099" max="5099" width="11.42578125" customWidth="1"/>
    <col min="5100" max="5100" width="11.85546875" customWidth="1"/>
    <col min="5338" max="5338" width="27" customWidth="1"/>
    <col min="5339" max="5351" width="11.7109375" customWidth="1"/>
    <col min="5352" max="5352" width="11.85546875" customWidth="1"/>
    <col min="5353" max="5354" width="12.7109375" customWidth="1"/>
    <col min="5355" max="5355" width="11.42578125" customWidth="1"/>
    <col min="5356" max="5356" width="11.85546875" customWidth="1"/>
    <col min="5594" max="5594" width="27" customWidth="1"/>
    <col min="5595" max="5607" width="11.7109375" customWidth="1"/>
    <col min="5608" max="5608" width="11.85546875" customWidth="1"/>
    <col min="5609" max="5610" width="12.7109375" customWidth="1"/>
    <col min="5611" max="5611" width="11.42578125" customWidth="1"/>
    <col min="5612" max="5612" width="11.85546875" customWidth="1"/>
    <col min="5850" max="5850" width="27" customWidth="1"/>
    <col min="5851" max="5863" width="11.7109375" customWidth="1"/>
    <col min="5864" max="5864" width="11.85546875" customWidth="1"/>
    <col min="5865" max="5866" width="12.7109375" customWidth="1"/>
    <col min="5867" max="5867" width="11.42578125" customWidth="1"/>
    <col min="5868" max="5868" width="11.85546875" customWidth="1"/>
    <col min="6106" max="6106" width="27" customWidth="1"/>
    <col min="6107" max="6119" width="11.7109375" customWidth="1"/>
    <col min="6120" max="6120" width="11.85546875" customWidth="1"/>
    <col min="6121" max="6122" width="12.7109375" customWidth="1"/>
    <col min="6123" max="6123" width="11.42578125" customWidth="1"/>
    <col min="6124" max="6124" width="11.85546875" customWidth="1"/>
    <col min="6362" max="6362" width="27" customWidth="1"/>
    <col min="6363" max="6375" width="11.7109375" customWidth="1"/>
    <col min="6376" max="6376" width="11.85546875" customWidth="1"/>
    <col min="6377" max="6378" width="12.7109375" customWidth="1"/>
    <col min="6379" max="6379" width="11.42578125" customWidth="1"/>
    <col min="6380" max="6380" width="11.85546875" customWidth="1"/>
    <col min="6618" max="6618" width="27" customWidth="1"/>
    <col min="6619" max="6631" width="11.7109375" customWidth="1"/>
    <col min="6632" max="6632" width="11.85546875" customWidth="1"/>
    <col min="6633" max="6634" width="12.7109375" customWidth="1"/>
    <col min="6635" max="6635" width="11.42578125" customWidth="1"/>
    <col min="6636" max="6636" width="11.85546875" customWidth="1"/>
    <col min="6874" max="6874" width="27" customWidth="1"/>
    <col min="6875" max="6887" width="11.7109375" customWidth="1"/>
    <col min="6888" max="6888" width="11.85546875" customWidth="1"/>
    <col min="6889" max="6890" width="12.7109375" customWidth="1"/>
    <col min="6891" max="6891" width="11.42578125" customWidth="1"/>
    <col min="6892" max="6892" width="11.85546875" customWidth="1"/>
    <col min="7130" max="7130" width="27" customWidth="1"/>
    <col min="7131" max="7143" width="11.7109375" customWidth="1"/>
    <col min="7144" max="7144" width="11.85546875" customWidth="1"/>
    <col min="7145" max="7146" width="12.7109375" customWidth="1"/>
    <col min="7147" max="7147" width="11.42578125" customWidth="1"/>
    <col min="7148" max="7148" width="11.85546875" customWidth="1"/>
    <col min="7386" max="7386" width="27" customWidth="1"/>
    <col min="7387" max="7399" width="11.7109375" customWidth="1"/>
    <col min="7400" max="7400" width="11.85546875" customWidth="1"/>
    <col min="7401" max="7402" width="12.7109375" customWidth="1"/>
    <col min="7403" max="7403" width="11.42578125" customWidth="1"/>
    <col min="7404" max="7404" width="11.85546875" customWidth="1"/>
    <col min="7642" max="7642" width="27" customWidth="1"/>
    <col min="7643" max="7655" width="11.7109375" customWidth="1"/>
    <col min="7656" max="7656" width="11.85546875" customWidth="1"/>
    <col min="7657" max="7658" width="12.7109375" customWidth="1"/>
    <col min="7659" max="7659" width="11.42578125" customWidth="1"/>
    <col min="7660" max="7660" width="11.85546875" customWidth="1"/>
    <col min="7898" max="7898" width="27" customWidth="1"/>
    <col min="7899" max="7911" width="11.7109375" customWidth="1"/>
    <col min="7912" max="7912" width="11.85546875" customWidth="1"/>
    <col min="7913" max="7914" width="12.7109375" customWidth="1"/>
    <col min="7915" max="7915" width="11.42578125" customWidth="1"/>
    <col min="7916" max="7916" width="11.85546875" customWidth="1"/>
    <col min="8154" max="8154" width="27" customWidth="1"/>
    <col min="8155" max="8167" width="11.7109375" customWidth="1"/>
    <col min="8168" max="8168" width="11.85546875" customWidth="1"/>
    <col min="8169" max="8170" width="12.7109375" customWidth="1"/>
    <col min="8171" max="8171" width="11.42578125" customWidth="1"/>
    <col min="8172" max="8172" width="11.85546875" customWidth="1"/>
    <col min="8410" max="8410" width="27" customWidth="1"/>
    <col min="8411" max="8423" width="11.7109375" customWidth="1"/>
    <col min="8424" max="8424" width="11.85546875" customWidth="1"/>
    <col min="8425" max="8426" width="12.7109375" customWidth="1"/>
    <col min="8427" max="8427" width="11.42578125" customWidth="1"/>
    <col min="8428" max="8428" width="11.85546875" customWidth="1"/>
    <col min="8666" max="8666" width="27" customWidth="1"/>
    <col min="8667" max="8679" width="11.7109375" customWidth="1"/>
    <col min="8680" max="8680" width="11.85546875" customWidth="1"/>
    <col min="8681" max="8682" width="12.7109375" customWidth="1"/>
    <col min="8683" max="8683" width="11.42578125" customWidth="1"/>
    <col min="8684" max="8684" width="11.85546875" customWidth="1"/>
    <col min="8922" max="8922" width="27" customWidth="1"/>
    <col min="8923" max="8935" width="11.7109375" customWidth="1"/>
    <col min="8936" max="8936" width="11.85546875" customWidth="1"/>
    <col min="8937" max="8938" width="12.7109375" customWidth="1"/>
    <col min="8939" max="8939" width="11.42578125" customWidth="1"/>
    <col min="8940" max="8940" width="11.85546875" customWidth="1"/>
    <col min="9178" max="9178" width="27" customWidth="1"/>
    <col min="9179" max="9191" width="11.7109375" customWidth="1"/>
    <col min="9192" max="9192" width="11.85546875" customWidth="1"/>
    <col min="9193" max="9194" width="12.7109375" customWidth="1"/>
    <col min="9195" max="9195" width="11.42578125" customWidth="1"/>
    <col min="9196" max="9196" width="11.85546875" customWidth="1"/>
    <col min="9434" max="9434" width="27" customWidth="1"/>
    <col min="9435" max="9447" width="11.7109375" customWidth="1"/>
    <col min="9448" max="9448" width="11.85546875" customWidth="1"/>
    <col min="9449" max="9450" width="12.7109375" customWidth="1"/>
    <col min="9451" max="9451" width="11.42578125" customWidth="1"/>
    <col min="9452" max="9452" width="11.85546875" customWidth="1"/>
    <col min="9690" max="9690" width="27" customWidth="1"/>
    <col min="9691" max="9703" width="11.7109375" customWidth="1"/>
    <col min="9704" max="9704" width="11.85546875" customWidth="1"/>
    <col min="9705" max="9706" width="12.7109375" customWidth="1"/>
    <col min="9707" max="9707" width="11.42578125" customWidth="1"/>
    <col min="9708" max="9708" width="11.85546875" customWidth="1"/>
    <col min="9946" max="9946" width="27" customWidth="1"/>
    <col min="9947" max="9959" width="11.7109375" customWidth="1"/>
    <col min="9960" max="9960" width="11.85546875" customWidth="1"/>
    <col min="9961" max="9962" width="12.7109375" customWidth="1"/>
    <col min="9963" max="9963" width="11.42578125" customWidth="1"/>
    <col min="9964" max="9964" width="11.85546875" customWidth="1"/>
    <col min="10202" max="10202" width="27" customWidth="1"/>
    <col min="10203" max="10215" width="11.7109375" customWidth="1"/>
    <col min="10216" max="10216" width="11.85546875" customWidth="1"/>
    <col min="10217" max="10218" width="12.7109375" customWidth="1"/>
    <col min="10219" max="10219" width="11.42578125" customWidth="1"/>
    <col min="10220" max="10220" width="11.85546875" customWidth="1"/>
    <col min="10458" max="10458" width="27" customWidth="1"/>
    <col min="10459" max="10471" width="11.7109375" customWidth="1"/>
    <col min="10472" max="10472" width="11.85546875" customWidth="1"/>
    <col min="10473" max="10474" width="12.7109375" customWidth="1"/>
    <col min="10475" max="10475" width="11.42578125" customWidth="1"/>
    <col min="10476" max="10476" width="11.85546875" customWidth="1"/>
    <col min="10714" max="10714" width="27" customWidth="1"/>
    <col min="10715" max="10727" width="11.7109375" customWidth="1"/>
    <col min="10728" max="10728" width="11.85546875" customWidth="1"/>
    <col min="10729" max="10730" width="12.7109375" customWidth="1"/>
    <col min="10731" max="10731" width="11.42578125" customWidth="1"/>
    <col min="10732" max="10732" width="11.85546875" customWidth="1"/>
    <col min="10970" max="10970" width="27" customWidth="1"/>
    <col min="10971" max="10983" width="11.7109375" customWidth="1"/>
    <col min="10984" max="10984" width="11.85546875" customWidth="1"/>
    <col min="10985" max="10986" width="12.7109375" customWidth="1"/>
    <col min="10987" max="10987" width="11.42578125" customWidth="1"/>
    <col min="10988" max="10988" width="11.85546875" customWidth="1"/>
    <col min="11226" max="11226" width="27" customWidth="1"/>
    <col min="11227" max="11239" width="11.7109375" customWidth="1"/>
    <col min="11240" max="11240" width="11.85546875" customWidth="1"/>
    <col min="11241" max="11242" width="12.7109375" customWidth="1"/>
    <col min="11243" max="11243" width="11.42578125" customWidth="1"/>
    <col min="11244" max="11244" width="11.85546875" customWidth="1"/>
    <col min="11482" max="11482" width="27" customWidth="1"/>
    <col min="11483" max="11495" width="11.7109375" customWidth="1"/>
    <col min="11496" max="11496" width="11.85546875" customWidth="1"/>
    <col min="11497" max="11498" width="12.7109375" customWidth="1"/>
    <col min="11499" max="11499" width="11.42578125" customWidth="1"/>
    <col min="11500" max="11500" width="11.85546875" customWidth="1"/>
    <col min="11738" max="11738" width="27" customWidth="1"/>
    <col min="11739" max="11751" width="11.7109375" customWidth="1"/>
    <col min="11752" max="11752" width="11.85546875" customWidth="1"/>
    <col min="11753" max="11754" width="12.7109375" customWidth="1"/>
    <col min="11755" max="11755" width="11.42578125" customWidth="1"/>
    <col min="11756" max="11756" width="11.85546875" customWidth="1"/>
    <col min="11994" max="11994" width="27" customWidth="1"/>
    <col min="11995" max="12007" width="11.7109375" customWidth="1"/>
    <col min="12008" max="12008" width="11.85546875" customWidth="1"/>
    <col min="12009" max="12010" width="12.7109375" customWidth="1"/>
    <col min="12011" max="12011" width="11.42578125" customWidth="1"/>
    <col min="12012" max="12012" width="11.85546875" customWidth="1"/>
    <col min="12250" max="12250" width="27" customWidth="1"/>
    <col min="12251" max="12263" width="11.7109375" customWidth="1"/>
    <col min="12264" max="12264" width="11.85546875" customWidth="1"/>
    <col min="12265" max="12266" width="12.7109375" customWidth="1"/>
    <col min="12267" max="12267" width="11.42578125" customWidth="1"/>
    <col min="12268" max="12268" width="11.85546875" customWidth="1"/>
    <col min="12506" max="12506" width="27" customWidth="1"/>
    <col min="12507" max="12519" width="11.7109375" customWidth="1"/>
    <col min="12520" max="12520" width="11.85546875" customWidth="1"/>
    <col min="12521" max="12522" width="12.7109375" customWidth="1"/>
    <col min="12523" max="12523" width="11.42578125" customWidth="1"/>
    <col min="12524" max="12524" width="11.85546875" customWidth="1"/>
    <col min="12762" max="12762" width="27" customWidth="1"/>
    <col min="12763" max="12775" width="11.7109375" customWidth="1"/>
    <col min="12776" max="12776" width="11.85546875" customWidth="1"/>
    <col min="12777" max="12778" width="12.7109375" customWidth="1"/>
    <col min="12779" max="12779" width="11.42578125" customWidth="1"/>
    <col min="12780" max="12780" width="11.85546875" customWidth="1"/>
    <col min="13018" max="13018" width="27" customWidth="1"/>
    <col min="13019" max="13031" width="11.7109375" customWidth="1"/>
    <col min="13032" max="13032" width="11.85546875" customWidth="1"/>
    <col min="13033" max="13034" width="12.7109375" customWidth="1"/>
    <col min="13035" max="13035" width="11.42578125" customWidth="1"/>
    <col min="13036" max="13036" width="11.85546875" customWidth="1"/>
    <col min="13274" max="13274" width="27" customWidth="1"/>
    <col min="13275" max="13287" width="11.7109375" customWidth="1"/>
    <col min="13288" max="13288" width="11.85546875" customWidth="1"/>
    <col min="13289" max="13290" width="12.7109375" customWidth="1"/>
    <col min="13291" max="13291" width="11.42578125" customWidth="1"/>
    <col min="13292" max="13292" width="11.85546875" customWidth="1"/>
    <col min="13530" max="13530" width="27" customWidth="1"/>
    <col min="13531" max="13543" width="11.7109375" customWidth="1"/>
    <col min="13544" max="13544" width="11.85546875" customWidth="1"/>
    <col min="13545" max="13546" width="12.7109375" customWidth="1"/>
    <col min="13547" max="13547" width="11.42578125" customWidth="1"/>
    <col min="13548" max="13548" width="11.85546875" customWidth="1"/>
    <col min="13786" max="13786" width="27" customWidth="1"/>
    <col min="13787" max="13799" width="11.7109375" customWidth="1"/>
    <col min="13800" max="13800" width="11.85546875" customWidth="1"/>
    <col min="13801" max="13802" width="12.7109375" customWidth="1"/>
    <col min="13803" max="13803" width="11.42578125" customWidth="1"/>
    <col min="13804" max="13804" width="11.85546875" customWidth="1"/>
    <col min="14042" max="14042" width="27" customWidth="1"/>
    <col min="14043" max="14055" width="11.7109375" customWidth="1"/>
    <col min="14056" max="14056" width="11.85546875" customWidth="1"/>
    <col min="14057" max="14058" width="12.7109375" customWidth="1"/>
    <col min="14059" max="14059" width="11.42578125" customWidth="1"/>
    <col min="14060" max="14060" width="11.85546875" customWidth="1"/>
    <col min="14298" max="14298" width="27" customWidth="1"/>
    <col min="14299" max="14311" width="11.7109375" customWidth="1"/>
    <col min="14312" max="14312" width="11.85546875" customWidth="1"/>
    <col min="14313" max="14314" width="12.7109375" customWidth="1"/>
    <col min="14315" max="14315" width="11.42578125" customWidth="1"/>
    <col min="14316" max="14316" width="11.85546875" customWidth="1"/>
    <col min="14554" max="14554" width="27" customWidth="1"/>
    <col min="14555" max="14567" width="11.7109375" customWidth="1"/>
    <col min="14568" max="14568" width="11.85546875" customWidth="1"/>
    <col min="14569" max="14570" width="12.7109375" customWidth="1"/>
    <col min="14571" max="14571" width="11.42578125" customWidth="1"/>
    <col min="14572" max="14572" width="11.85546875" customWidth="1"/>
    <col min="14810" max="14810" width="27" customWidth="1"/>
    <col min="14811" max="14823" width="11.7109375" customWidth="1"/>
    <col min="14824" max="14824" width="11.85546875" customWidth="1"/>
    <col min="14825" max="14826" width="12.7109375" customWidth="1"/>
    <col min="14827" max="14827" width="11.42578125" customWidth="1"/>
    <col min="14828" max="14828" width="11.85546875" customWidth="1"/>
    <col min="15066" max="15066" width="27" customWidth="1"/>
    <col min="15067" max="15079" width="11.7109375" customWidth="1"/>
    <col min="15080" max="15080" width="11.85546875" customWidth="1"/>
    <col min="15081" max="15082" width="12.7109375" customWidth="1"/>
    <col min="15083" max="15083" width="11.42578125" customWidth="1"/>
    <col min="15084" max="15084" width="11.85546875" customWidth="1"/>
    <col min="15322" max="15322" width="27" customWidth="1"/>
    <col min="15323" max="15335" width="11.7109375" customWidth="1"/>
    <col min="15336" max="15336" width="11.85546875" customWidth="1"/>
    <col min="15337" max="15338" width="12.7109375" customWidth="1"/>
    <col min="15339" max="15339" width="11.42578125" customWidth="1"/>
    <col min="15340" max="15340" width="11.85546875" customWidth="1"/>
    <col min="15578" max="15578" width="27" customWidth="1"/>
    <col min="15579" max="15591" width="11.7109375" customWidth="1"/>
    <col min="15592" max="15592" width="11.85546875" customWidth="1"/>
    <col min="15593" max="15594" width="12.7109375" customWidth="1"/>
    <col min="15595" max="15595" width="11.42578125" customWidth="1"/>
    <col min="15596" max="15596" width="11.85546875" customWidth="1"/>
    <col min="15834" max="15834" width="27" customWidth="1"/>
    <col min="15835" max="15847" width="11.7109375" customWidth="1"/>
    <col min="15848" max="15848" width="11.85546875" customWidth="1"/>
    <col min="15849" max="15850" width="12.7109375" customWidth="1"/>
    <col min="15851" max="15851" width="11.42578125" customWidth="1"/>
    <col min="15852" max="15852" width="11.85546875" customWidth="1"/>
    <col min="16090" max="16090" width="27" customWidth="1"/>
    <col min="16091" max="16103" width="11.7109375" customWidth="1"/>
    <col min="16104" max="16104" width="11.85546875" customWidth="1"/>
    <col min="16105" max="16106" width="12.7109375" customWidth="1"/>
    <col min="16107" max="16107" width="11.42578125" customWidth="1"/>
    <col min="16108" max="16108" width="11.85546875" customWidth="1"/>
  </cols>
  <sheetData>
    <row r="1" spans="1:7" ht="18.75" customHeight="1" x14ac:dyDescent="0.25">
      <c r="A1" s="306" t="s">
        <v>55</v>
      </c>
      <c r="B1" s="307"/>
      <c r="C1" s="307"/>
      <c r="D1" s="307"/>
      <c r="E1" s="307"/>
      <c r="F1" s="307"/>
      <c r="G1" s="307"/>
    </row>
    <row r="2" spans="1:7" ht="18.75" customHeight="1" x14ac:dyDescent="0.25">
      <c r="A2" s="301"/>
      <c r="B2" s="323">
        <v>2022</v>
      </c>
      <c r="C2" s="321"/>
      <c r="D2" s="321"/>
      <c r="E2" s="320">
        <v>2023</v>
      </c>
      <c r="F2" s="321"/>
      <c r="G2" s="322"/>
    </row>
    <row r="3" spans="1:7" ht="18.75" customHeight="1" x14ac:dyDescent="0.25">
      <c r="A3" s="319"/>
      <c r="B3" s="156" t="s">
        <v>4</v>
      </c>
      <c r="C3" s="156" t="s">
        <v>8</v>
      </c>
      <c r="D3" s="156" t="s">
        <v>9</v>
      </c>
      <c r="E3" s="253" t="s">
        <v>4</v>
      </c>
      <c r="F3" s="154" t="s">
        <v>8</v>
      </c>
      <c r="G3" s="154" t="s">
        <v>9</v>
      </c>
    </row>
    <row r="4" spans="1:7" ht="15.75" x14ac:dyDescent="0.25">
      <c r="A4" s="281" t="s">
        <v>56</v>
      </c>
      <c r="D4" s="132"/>
      <c r="E4" s="132"/>
      <c r="F4" s="132"/>
      <c r="G4" s="132"/>
    </row>
    <row r="5" spans="1:7" ht="15.75" x14ac:dyDescent="0.25">
      <c r="A5" s="148" t="s">
        <v>57</v>
      </c>
      <c r="B5" s="105">
        <v>1712181.11</v>
      </c>
      <c r="C5" s="105">
        <v>1330875.73</v>
      </c>
      <c r="D5" s="105">
        <f>B5+C5</f>
        <v>3043056.84</v>
      </c>
      <c r="E5" s="244">
        <v>2142550.824</v>
      </c>
      <c r="F5" s="244">
        <v>1627083.21</v>
      </c>
      <c r="G5" s="244">
        <f>E5+F5</f>
        <v>3769634.034</v>
      </c>
    </row>
    <row r="6" spans="1:7" ht="15.75" x14ac:dyDescent="0.25">
      <c r="A6" s="127" t="s">
        <v>58</v>
      </c>
      <c r="B6" s="106">
        <v>7765005.6100000003</v>
      </c>
      <c r="C6" s="106">
        <v>6076151.1900000004</v>
      </c>
      <c r="D6" s="106">
        <f>B6+C6</f>
        <v>13841156.800000001</v>
      </c>
      <c r="E6" s="106">
        <v>6934273.3899999997</v>
      </c>
      <c r="F6" s="106">
        <v>5142472</v>
      </c>
      <c r="G6" s="106">
        <f t="shared" ref="G6:G10" si="0">E6+F6</f>
        <v>12076745.390000001</v>
      </c>
    </row>
    <row r="7" spans="1:7" ht="15.75" x14ac:dyDescent="0.25">
      <c r="A7" s="127" t="s">
        <v>59</v>
      </c>
      <c r="B7" s="106">
        <v>253493.7</v>
      </c>
      <c r="C7" s="106">
        <v>216718.25</v>
      </c>
      <c r="D7" s="106">
        <f>B7+C7</f>
        <v>470211.95</v>
      </c>
      <c r="E7" s="106">
        <v>203878.29</v>
      </c>
      <c r="F7" s="106">
        <v>238986.87</v>
      </c>
      <c r="G7" s="106">
        <f t="shared" si="0"/>
        <v>442865.16000000003</v>
      </c>
    </row>
    <row r="8" spans="1:7" s="155" customFormat="1" ht="15.75" x14ac:dyDescent="0.25">
      <c r="A8" s="127" t="s">
        <v>83</v>
      </c>
      <c r="B8" s="106">
        <v>13423.57</v>
      </c>
      <c r="C8" s="106">
        <v>275018.27</v>
      </c>
      <c r="D8" s="106">
        <f t="shared" ref="D8:D9" si="1">B8+C8</f>
        <v>288441.84000000003</v>
      </c>
      <c r="E8" s="106">
        <v>142933.89000000001</v>
      </c>
      <c r="F8" s="106">
        <v>146058.10999999999</v>
      </c>
      <c r="G8" s="106">
        <f t="shared" si="0"/>
        <v>288992</v>
      </c>
    </row>
    <row r="9" spans="1:7" ht="15.75" x14ac:dyDescent="0.25">
      <c r="A9" s="127" t="s">
        <v>60</v>
      </c>
      <c r="B9" s="106">
        <v>330236.89</v>
      </c>
      <c r="C9" s="106">
        <v>79905.119999999995</v>
      </c>
      <c r="D9" s="106">
        <f t="shared" si="1"/>
        <v>410142.01</v>
      </c>
      <c r="E9" s="106">
        <v>0</v>
      </c>
      <c r="F9" s="106">
        <v>0</v>
      </c>
      <c r="G9" s="106">
        <f t="shared" si="0"/>
        <v>0</v>
      </c>
    </row>
    <row r="10" spans="1:7" ht="15.75" x14ac:dyDescent="0.25">
      <c r="A10" s="127" t="s">
        <v>61</v>
      </c>
      <c r="B10" s="107">
        <v>84521.06</v>
      </c>
      <c r="C10" s="107">
        <v>113334.9</v>
      </c>
      <c r="D10" s="107">
        <f>B10+C10</f>
        <v>197855.96</v>
      </c>
      <c r="E10" s="107">
        <v>100151.45</v>
      </c>
      <c r="F10" s="107">
        <v>99229.83</v>
      </c>
      <c r="G10" s="107">
        <f t="shared" si="0"/>
        <v>199381.28</v>
      </c>
    </row>
    <row r="11" spans="1:7" ht="15.75" x14ac:dyDescent="0.25">
      <c r="A11" s="149" t="s">
        <v>62</v>
      </c>
      <c r="B11" s="150">
        <f>SUM(B5:B10)</f>
        <v>10158861.940000001</v>
      </c>
      <c r="C11" s="150">
        <f>SUM(C5:C10)</f>
        <v>8092003.46</v>
      </c>
      <c r="D11" s="150">
        <f>SUM(D5:D10)</f>
        <v>18250865.400000002</v>
      </c>
      <c r="E11" s="150">
        <f>SUM(E5:E10)</f>
        <v>9523787.8439999986</v>
      </c>
      <c r="F11" s="150">
        <f t="shared" ref="F11:G11" si="2">SUM(F5:F10)</f>
        <v>7253830.0200000005</v>
      </c>
      <c r="G11" s="150">
        <f t="shared" si="2"/>
        <v>16777617.864</v>
      </c>
    </row>
    <row r="12" spans="1:7" ht="20.25" customHeight="1" x14ac:dyDescent="0.25">
      <c r="A12" s="280" t="s">
        <v>63</v>
      </c>
      <c r="D12" s="133"/>
      <c r="E12" s="133"/>
      <c r="F12" s="133"/>
      <c r="G12" s="133"/>
    </row>
    <row r="13" spans="1:7" ht="15.75" x14ac:dyDescent="0.25">
      <c r="A13" s="148" t="s">
        <v>64</v>
      </c>
      <c r="B13" s="108">
        <v>1918.39</v>
      </c>
      <c r="C13" s="108">
        <v>1653.11</v>
      </c>
      <c r="D13" s="108">
        <v>1785.8</v>
      </c>
      <c r="E13" s="266">
        <v>1978.6733333333</v>
      </c>
      <c r="F13" s="108">
        <v>1894.16</v>
      </c>
      <c r="G13" s="108">
        <f>AVERAGE(E13:F13)</f>
        <v>1936.4166666666501</v>
      </c>
    </row>
    <row r="14" spans="1:7" ht="15.75" x14ac:dyDescent="0.25">
      <c r="A14" s="127" t="s">
        <v>65</v>
      </c>
      <c r="B14" s="109">
        <v>522.97</v>
      </c>
      <c r="C14" s="109">
        <v>506.65</v>
      </c>
      <c r="D14" s="109">
        <v>514.79999999999995</v>
      </c>
      <c r="E14" s="267">
        <v>94.01</v>
      </c>
      <c r="F14" s="109">
        <v>89.81</v>
      </c>
      <c r="G14" s="109">
        <f t="shared" ref="G14:G19" si="3">AVERAGE(E14:F14)</f>
        <v>91.91</v>
      </c>
    </row>
    <row r="15" spans="1:7" ht="15.75" x14ac:dyDescent="0.25">
      <c r="A15" s="127" t="s">
        <v>77</v>
      </c>
      <c r="B15" s="109">
        <v>2761.8</v>
      </c>
      <c r="C15" s="109">
        <v>2780.36</v>
      </c>
      <c r="D15" s="109">
        <v>2771.1</v>
      </c>
      <c r="E15" s="267">
        <v>2151.39</v>
      </c>
      <c r="F15" s="109">
        <v>2183.6799999999998</v>
      </c>
      <c r="G15" s="109">
        <f t="shared" si="3"/>
        <v>2167.5349999999999</v>
      </c>
    </row>
    <row r="16" spans="1:7" ht="15.75" x14ac:dyDescent="0.25">
      <c r="A16" s="127" t="s">
        <v>66</v>
      </c>
      <c r="B16" s="109">
        <v>0</v>
      </c>
      <c r="C16" s="109">
        <v>0</v>
      </c>
      <c r="D16" s="109">
        <v>0</v>
      </c>
      <c r="E16" s="267">
        <v>0</v>
      </c>
      <c r="F16" s="109">
        <v>0</v>
      </c>
      <c r="G16" s="109">
        <f t="shared" si="3"/>
        <v>0</v>
      </c>
    </row>
    <row r="17" spans="1:7" ht="15.75" x14ac:dyDescent="0.25">
      <c r="A17" s="127" t="s">
        <v>67</v>
      </c>
      <c r="B17" s="110">
        <v>483.75</v>
      </c>
      <c r="C17" s="110">
        <v>560.09</v>
      </c>
      <c r="D17" s="110">
        <v>521.9</v>
      </c>
      <c r="E17" s="268">
        <v>1521.3</v>
      </c>
      <c r="F17" s="110">
        <v>1190.97</v>
      </c>
      <c r="G17" s="110">
        <f t="shared" si="3"/>
        <v>1356.135</v>
      </c>
    </row>
    <row r="18" spans="1:7" s="155" customFormat="1" ht="15.75" x14ac:dyDescent="0.25">
      <c r="A18" s="127" t="s">
        <v>61</v>
      </c>
      <c r="B18" s="110">
        <v>56.91</v>
      </c>
      <c r="C18" s="110">
        <v>36.68</v>
      </c>
      <c r="D18" s="110">
        <v>27.8</v>
      </c>
      <c r="E18" s="268">
        <v>21.48</v>
      </c>
      <c r="F18" s="110">
        <v>30.6</v>
      </c>
      <c r="G18" s="110">
        <f t="shared" si="3"/>
        <v>26.04</v>
      </c>
    </row>
    <row r="19" spans="1:7" s="155" customFormat="1" ht="15.75" x14ac:dyDescent="0.25">
      <c r="A19" s="127" t="s">
        <v>90</v>
      </c>
      <c r="B19" s="110">
        <v>87.6</v>
      </c>
      <c r="C19" s="110">
        <v>82.07</v>
      </c>
      <c r="D19" s="110">
        <v>84.83</v>
      </c>
      <c r="E19" s="268">
        <v>60.84</v>
      </c>
      <c r="F19" s="110">
        <v>74.16</v>
      </c>
      <c r="G19" s="110">
        <f t="shared" si="3"/>
        <v>67.5</v>
      </c>
    </row>
    <row r="20" spans="1:7" ht="15.75" x14ac:dyDescent="0.25">
      <c r="A20" s="149" t="s">
        <v>62</v>
      </c>
      <c r="B20" s="151">
        <f>SUM(B13:B19)</f>
        <v>5831.42</v>
      </c>
      <c r="C20" s="151">
        <f>SUM(C13:C19)</f>
        <v>5618.96</v>
      </c>
      <c r="D20" s="151">
        <f>SUM(D13:D19)</f>
        <v>5706.23</v>
      </c>
      <c r="E20" s="151">
        <f>SUM(E13:E19)</f>
        <v>5827.6933333333</v>
      </c>
      <c r="F20" s="151">
        <f t="shared" ref="F20:G20" si="4">SUM(F13:F19)</f>
        <v>5463.38</v>
      </c>
      <c r="G20" s="151">
        <f t="shared" si="4"/>
        <v>5645.5366666666505</v>
      </c>
    </row>
    <row r="21" spans="1:7" ht="89.25" x14ac:dyDescent="0.25">
      <c r="A21" s="218" t="s">
        <v>91</v>
      </c>
      <c r="B21" s="111"/>
    </row>
    <row r="22" spans="1:7" x14ac:dyDescent="0.25">
      <c r="A22" s="217"/>
      <c r="D22" s="7"/>
    </row>
    <row r="23" spans="1:7" x14ac:dyDescent="0.25">
      <c r="A23" s="217"/>
    </row>
    <row r="24" spans="1:7" x14ac:dyDescent="0.25">
      <c r="A24" s="217"/>
    </row>
    <row r="25" spans="1:7" x14ac:dyDescent="0.25">
      <c r="A25" s="217"/>
    </row>
    <row r="26" spans="1:7" x14ac:dyDescent="0.25">
      <c r="A26" s="217"/>
    </row>
    <row r="27" spans="1:7" x14ac:dyDescent="0.25">
      <c r="A27" s="217"/>
    </row>
    <row r="28" spans="1:7" x14ac:dyDescent="0.25">
      <c r="A28" s="217"/>
    </row>
    <row r="29" spans="1:7" x14ac:dyDescent="0.25">
      <c r="A29" s="217"/>
    </row>
    <row r="30" spans="1:7" x14ac:dyDescent="0.25">
      <c r="A30" s="217"/>
    </row>
    <row r="31" spans="1:7" x14ac:dyDescent="0.25">
      <c r="A31" s="217"/>
    </row>
  </sheetData>
  <mergeCells count="4">
    <mergeCell ref="A2:A3"/>
    <mergeCell ref="E2:G2"/>
    <mergeCell ref="B2:D2"/>
    <mergeCell ref="A1:G1"/>
  </mergeCells>
  <pageMargins left="0.7" right="0.7" top="0.75" bottom="0.75" header="0.3" footer="0.3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23" sqref="F23"/>
    </sheetView>
  </sheetViews>
  <sheetFormatPr defaultRowHeight="15" x14ac:dyDescent="0.25"/>
  <cols>
    <col min="1" max="1" width="54.85546875" customWidth="1"/>
    <col min="2" max="7" width="10.7109375" style="155" customWidth="1"/>
    <col min="217" max="217" width="18.42578125" customWidth="1"/>
    <col min="218" max="231" width="10.7109375" customWidth="1"/>
    <col min="232" max="232" width="12.85546875" customWidth="1"/>
    <col min="233" max="233" width="12.140625" customWidth="1"/>
    <col min="234" max="234" width="12.85546875" customWidth="1"/>
    <col min="235" max="235" width="12.140625" customWidth="1"/>
    <col min="473" max="473" width="18.42578125" customWidth="1"/>
    <col min="474" max="487" width="10.7109375" customWidth="1"/>
    <col min="488" max="488" width="12.85546875" customWidth="1"/>
    <col min="489" max="489" width="12.140625" customWidth="1"/>
    <col min="490" max="490" width="12.85546875" customWidth="1"/>
    <col min="491" max="491" width="12.140625" customWidth="1"/>
    <col min="729" max="729" width="18.42578125" customWidth="1"/>
    <col min="730" max="743" width="10.7109375" customWidth="1"/>
    <col min="744" max="744" width="12.85546875" customWidth="1"/>
    <col min="745" max="745" width="12.140625" customWidth="1"/>
    <col min="746" max="746" width="12.85546875" customWidth="1"/>
    <col min="747" max="747" width="12.140625" customWidth="1"/>
    <col min="985" max="985" width="18.42578125" customWidth="1"/>
    <col min="986" max="999" width="10.7109375" customWidth="1"/>
    <col min="1000" max="1000" width="12.85546875" customWidth="1"/>
    <col min="1001" max="1001" width="12.140625" customWidth="1"/>
    <col min="1002" max="1002" width="12.85546875" customWidth="1"/>
    <col min="1003" max="1003" width="12.140625" customWidth="1"/>
    <col min="1241" max="1241" width="18.42578125" customWidth="1"/>
    <col min="1242" max="1255" width="10.7109375" customWidth="1"/>
    <col min="1256" max="1256" width="12.85546875" customWidth="1"/>
    <col min="1257" max="1257" width="12.140625" customWidth="1"/>
    <col min="1258" max="1258" width="12.85546875" customWidth="1"/>
    <col min="1259" max="1259" width="12.140625" customWidth="1"/>
    <col min="1497" max="1497" width="18.42578125" customWidth="1"/>
    <col min="1498" max="1511" width="10.7109375" customWidth="1"/>
    <col min="1512" max="1512" width="12.85546875" customWidth="1"/>
    <col min="1513" max="1513" width="12.140625" customWidth="1"/>
    <col min="1514" max="1514" width="12.85546875" customWidth="1"/>
    <col min="1515" max="1515" width="12.140625" customWidth="1"/>
    <col min="1753" max="1753" width="18.42578125" customWidth="1"/>
    <col min="1754" max="1767" width="10.7109375" customWidth="1"/>
    <col min="1768" max="1768" width="12.85546875" customWidth="1"/>
    <col min="1769" max="1769" width="12.140625" customWidth="1"/>
    <col min="1770" max="1770" width="12.85546875" customWidth="1"/>
    <col min="1771" max="1771" width="12.140625" customWidth="1"/>
    <col min="2009" max="2009" width="18.42578125" customWidth="1"/>
    <col min="2010" max="2023" width="10.7109375" customWidth="1"/>
    <col min="2024" max="2024" width="12.85546875" customWidth="1"/>
    <col min="2025" max="2025" width="12.140625" customWidth="1"/>
    <col min="2026" max="2026" width="12.85546875" customWidth="1"/>
    <col min="2027" max="2027" width="12.140625" customWidth="1"/>
    <col min="2265" max="2265" width="18.42578125" customWidth="1"/>
    <col min="2266" max="2279" width="10.7109375" customWidth="1"/>
    <col min="2280" max="2280" width="12.85546875" customWidth="1"/>
    <col min="2281" max="2281" width="12.140625" customWidth="1"/>
    <col min="2282" max="2282" width="12.85546875" customWidth="1"/>
    <col min="2283" max="2283" width="12.140625" customWidth="1"/>
    <col min="2521" max="2521" width="18.42578125" customWidth="1"/>
    <col min="2522" max="2535" width="10.7109375" customWidth="1"/>
    <col min="2536" max="2536" width="12.85546875" customWidth="1"/>
    <col min="2537" max="2537" width="12.140625" customWidth="1"/>
    <col min="2538" max="2538" width="12.85546875" customWidth="1"/>
    <col min="2539" max="2539" width="12.140625" customWidth="1"/>
    <col min="2777" max="2777" width="18.42578125" customWidth="1"/>
    <col min="2778" max="2791" width="10.7109375" customWidth="1"/>
    <col min="2792" max="2792" width="12.85546875" customWidth="1"/>
    <col min="2793" max="2793" width="12.140625" customWidth="1"/>
    <col min="2794" max="2794" width="12.85546875" customWidth="1"/>
    <col min="2795" max="2795" width="12.140625" customWidth="1"/>
    <col min="3033" max="3033" width="18.42578125" customWidth="1"/>
    <col min="3034" max="3047" width="10.7109375" customWidth="1"/>
    <col min="3048" max="3048" width="12.85546875" customWidth="1"/>
    <col min="3049" max="3049" width="12.140625" customWidth="1"/>
    <col min="3050" max="3050" width="12.85546875" customWidth="1"/>
    <col min="3051" max="3051" width="12.140625" customWidth="1"/>
    <col min="3289" max="3289" width="18.42578125" customWidth="1"/>
    <col min="3290" max="3303" width="10.7109375" customWidth="1"/>
    <col min="3304" max="3304" width="12.85546875" customWidth="1"/>
    <col min="3305" max="3305" width="12.140625" customWidth="1"/>
    <col min="3306" max="3306" width="12.85546875" customWidth="1"/>
    <col min="3307" max="3307" width="12.140625" customWidth="1"/>
    <col min="3545" max="3545" width="18.42578125" customWidth="1"/>
    <col min="3546" max="3559" width="10.7109375" customWidth="1"/>
    <col min="3560" max="3560" width="12.85546875" customWidth="1"/>
    <col min="3561" max="3561" width="12.140625" customWidth="1"/>
    <col min="3562" max="3562" width="12.85546875" customWidth="1"/>
    <col min="3563" max="3563" width="12.140625" customWidth="1"/>
    <col min="3801" max="3801" width="18.42578125" customWidth="1"/>
    <col min="3802" max="3815" width="10.7109375" customWidth="1"/>
    <col min="3816" max="3816" width="12.85546875" customWidth="1"/>
    <col min="3817" max="3817" width="12.140625" customWidth="1"/>
    <col min="3818" max="3818" width="12.85546875" customWidth="1"/>
    <col min="3819" max="3819" width="12.140625" customWidth="1"/>
    <col min="4057" max="4057" width="18.42578125" customWidth="1"/>
    <col min="4058" max="4071" width="10.7109375" customWidth="1"/>
    <col min="4072" max="4072" width="12.85546875" customWidth="1"/>
    <col min="4073" max="4073" width="12.140625" customWidth="1"/>
    <col min="4074" max="4074" width="12.85546875" customWidth="1"/>
    <col min="4075" max="4075" width="12.140625" customWidth="1"/>
    <col min="4313" max="4313" width="18.42578125" customWidth="1"/>
    <col min="4314" max="4327" width="10.7109375" customWidth="1"/>
    <col min="4328" max="4328" width="12.85546875" customWidth="1"/>
    <col min="4329" max="4329" width="12.140625" customWidth="1"/>
    <col min="4330" max="4330" width="12.85546875" customWidth="1"/>
    <col min="4331" max="4331" width="12.140625" customWidth="1"/>
    <col min="4569" max="4569" width="18.42578125" customWidth="1"/>
    <col min="4570" max="4583" width="10.7109375" customWidth="1"/>
    <col min="4584" max="4584" width="12.85546875" customWidth="1"/>
    <col min="4585" max="4585" width="12.140625" customWidth="1"/>
    <col min="4586" max="4586" width="12.85546875" customWidth="1"/>
    <col min="4587" max="4587" width="12.140625" customWidth="1"/>
    <col min="4825" max="4825" width="18.42578125" customWidth="1"/>
    <col min="4826" max="4839" width="10.7109375" customWidth="1"/>
    <col min="4840" max="4840" width="12.85546875" customWidth="1"/>
    <col min="4841" max="4841" width="12.140625" customWidth="1"/>
    <col min="4842" max="4842" width="12.85546875" customWidth="1"/>
    <col min="4843" max="4843" width="12.140625" customWidth="1"/>
    <col min="5081" max="5081" width="18.42578125" customWidth="1"/>
    <col min="5082" max="5095" width="10.7109375" customWidth="1"/>
    <col min="5096" max="5096" width="12.85546875" customWidth="1"/>
    <col min="5097" max="5097" width="12.140625" customWidth="1"/>
    <col min="5098" max="5098" width="12.85546875" customWidth="1"/>
    <col min="5099" max="5099" width="12.140625" customWidth="1"/>
    <col min="5337" max="5337" width="18.42578125" customWidth="1"/>
    <col min="5338" max="5351" width="10.7109375" customWidth="1"/>
    <col min="5352" max="5352" width="12.85546875" customWidth="1"/>
    <col min="5353" max="5353" width="12.140625" customWidth="1"/>
    <col min="5354" max="5354" width="12.85546875" customWidth="1"/>
    <col min="5355" max="5355" width="12.140625" customWidth="1"/>
    <col min="5593" max="5593" width="18.42578125" customWidth="1"/>
    <col min="5594" max="5607" width="10.7109375" customWidth="1"/>
    <col min="5608" max="5608" width="12.85546875" customWidth="1"/>
    <col min="5609" max="5609" width="12.140625" customWidth="1"/>
    <col min="5610" max="5610" width="12.85546875" customWidth="1"/>
    <col min="5611" max="5611" width="12.140625" customWidth="1"/>
    <col min="5849" max="5849" width="18.42578125" customWidth="1"/>
    <col min="5850" max="5863" width="10.7109375" customWidth="1"/>
    <col min="5864" max="5864" width="12.85546875" customWidth="1"/>
    <col min="5865" max="5865" width="12.140625" customWidth="1"/>
    <col min="5866" max="5866" width="12.85546875" customWidth="1"/>
    <col min="5867" max="5867" width="12.140625" customWidth="1"/>
    <col min="6105" max="6105" width="18.42578125" customWidth="1"/>
    <col min="6106" max="6119" width="10.7109375" customWidth="1"/>
    <col min="6120" max="6120" width="12.85546875" customWidth="1"/>
    <col min="6121" max="6121" width="12.140625" customWidth="1"/>
    <col min="6122" max="6122" width="12.85546875" customWidth="1"/>
    <col min="6123" max="6123" width="12.140625" customWidth="1"/>
    <col min="6361" max="6361" width="18.42578125" customWidth="1"/>
    <col min="6362" max="6375" width="10.7109375" customWidth="1"/>
    <col min="6376" max="6376" width="12.85546875" customWidth="1"/>
    <col min="6377" max="6377" width="12.140625" customWidth="1"/>
    <col min="6378" max="6378" width="12.85546875" customWidth="1"/>
    <col min="6379" max="6379" width="12.140625" customWidth="1"/>
    <col min="6617" max="6617" width="18.42578125" customWidth="1"/>
    <col min="6618" max="6631" width="10.7109375" customWidth="1"/>
    <col min="6632" max="6632" width="12.85546875" customWidth="1"/>
    <col min="6633" max="6633" width="12.140625" customWidth="1"/>
    <col min="6634" max="6634" width="12.85546875" customWidth="1"/>
    <col min="6635" max="6635" width="12.140625" customWidth="1"/>
    <col min="6873" max="6873" width="18.42578125" customWidth="1"/>
    <col min="6874" max="6887" width="10.7109375" customWidth="1"/>
    <col min="6888" max="6888" width="12.85546875" customWidth="1"/>
    <col min="6889" max="6889" width="12.140625" customWidth="1"/>
    <col min="6890" max="6890" width="12.85546875" customWidth="1"/>
    <col min="6891" max="6891" width="12.140625" customWidth="1"/>
    <col min="7129" max="7129" width="18.42578125" customWidth="1"/>
    <col min="7130" max="7143" width="10.7109375" customWidth="1"/>
    <col min="7144" max="7144" width="12.85546875" customWidth="1"/>
    <col min="7145" max="7145" width="12.140625" customWidth="1"/>
    <col min="7146" max="7146" width="12.85546875" customWidth="1"/>
    <col min="7147" max="7147" width="12.140625" customWidth="1"/>
    <col min="7385" max="7385" width="18.42578125" customWidth="1"/>
    <col min="7386" max="7399" width="10.7109375" customWidth="1"/>
    <col min="7400" max="7400" width="12.85546875" customWidth="1"/>
    <col min="7401" max="7401" width="12.140625" customWidth="1"/>
    <col min="7402" max="7402" width="12.85546875" customWidth="1"/>
    <col min="7403" max="7403" width="12.140625" customWidth="1"/>
    <col min="7641" max="7641" width="18.42578125" customWidth="1"/>
    <col min="7642" max="7655" width="10.7109375" customWidth="1"/>
    <col min="7656" max="7656" width="12.85546875" customWidth="1"/>
    <col min="7657" max="7657" width="12.140625" customWidth="1"/>
    <col min="7658" max="7658" width="12.85546875" customWidth="1"/>
    <col min="7659" max="7659" width="12.140625" customWidth="1"/>
    <col min="7897" max="7897" width="18.42578125" customWidth="1"/>
    <col min="7898" max="7911" width="10.7109375" customWidth="1"/>
    <col min="7912" max="7912" width="12.85546875" customWidth="1"/>
    <col min="7913" max="7913" width="12.140625" customWidth="1"/>
    <col min="7914" max="7914" width="12.85546875" customWidth="1"/>
    <col min="7915" max="7915" width="12.140625" customWidth="1"/>
    <col min="8153" max="8153" width="18.42578125" customWidth="1"/>
    <col min="8154" max="8167" width="10.7109375" customWidth="1"/>
    <col min="8168" max="8168" width="12.85546875" customWidth="1"/>
    <col min="8169" max="8169" width="12.140625" customWidth="1"/>
    <col min="8170" max="8170" width="12.85546875" customWidth="1"/>
    <col min="8171" max="8171" width="12.140625" customWidth="1"/>
    <col min="8409" max="8409" width="18.42578125" customWidth="1"/>
    <col min="8410" max="8423" width="10.7109375" customWidth="1"/>
    <col min="8424" max="8424" width="12.85546875" customWidth="1"/>
    <col min="8425" max="8425" width="12.140625" customWidth="1"/>
    <col min="8426" max="8426" width="12.85546875" customWidth="1"/>
    <col min="8427" max="8427" width="12.140625" customWidth="1"/>
    <col min="8665" max="8665" width="18.42578125" customWidth="1"/>
    <col min="8666" max="8679" width="10.7109375" customWidth="1"/>
    <col min="8680" max="8680" width="12.85546875" customWidth="1"/>
    <col min="8681" max="8681" width="12.140625" customWidth="1"/>
    <col min="8682" max="8682" width="12.85546875" customWidth="1"/>
    <col min="8683" max="8683" width="12.140625" customWidth="1"/>
    <col min="8921" max="8921" width="18.42578125" customWidth="1"/>
    <col min="8922" max="8935" width="10.7109375" customWidth="1"/>
    <col min="8936" max="8936" width="12.85546875" customWidth="1"/>
    <col min="8937" max="8937" width="12.140625" customWidth="1"/>
    <col min="8938" max="8938" width="12.85546875" customWidth="1"/>
    <col min="8939" max="8939" width="12.140625" customWidth="1"/>
    <col min="9177" max="9177" width="18.42578125" customWidth="1"/>
    <col min="9178" max="9191" width="10.7109375" customWidth="1"/>
    <col min="9192" max="9192" width="12.85546875" customWidth="1"/>
    <col min="9193" max="9193" width="12.140625" customWidth="1"/>
    <col min="9194" max="9194" width="12.85546875" customWidth="1"/>
    <col min="9195" max="9195" width="12.140625" customWidth="1"/>
    <col min="9433" max="9433" width="18.42578125" customWidth="1"/>
    <col min="9434" max="9447" width="10.7109375" customWidth="1"/>
    <col min="9448" max="9448" width="12.85546875" customWidth="1"/>
    <col min="9449" max="9449" width="12.140625" customWidth="1"/>
    <col min="9450" max="9450" width="12.85546875" customWidth="1"/>
    <col min="9451" max="9451" width="12.140625" customWidth="1"/>
    <col min="9689" max="9689" width="18.42578125" customWidth="1"/>
    <col min="9690" max="9703" width="10.7109375" customWidth="1"/>
    <col min="9704" max="9704" width="12.85546875" customWidth="1"/>
    <col min="9705" max="9705" width="12.140625" customWidth="1"/>
    <col min="9706" max="9706" width="12.85546875" customWidth="1"/>
    <col min="9707" max="9707" width="12.140625" customWidth="1"/>
    <col min="9945" max="9945" width="18.42578125" customWidth="1"/>
    <col min="9946" max="9959" width="10.7109375" customWidth="1"/>
    <col min="9960" max="9960" width="12.85546875" customWidth="1"/>
    <col min="9961" max="9961" width="12.140625" customWidth="1"/>
    <col min="9962" max="9962" width="12.85546875" customWidth="1"/>
    <col min="9963" max="9963" width="12.140625" customWidth="1"/>
    <col min="10201" max="10201" width="18.42578125" customWidth="1"/>
    <col min="10202" max="10215" width="10.7109375" customWidth="1"/>
    <col min="10216" max="10216" width="12.85546875" customWidth="1"/>
    <col min="10217" max="10217" width="12.140625" customWidth="1"/>
    <col min="10218" max="10218" width="12.85546875" customWidth="1"/>
    <col min="10219" max="10219" width="12.140625" customWidth="1"/>
    <col min="10457" max="10457" width="18.42578125" customWidth="1"/>
    <col min="10458" max="10471" width="10.7109375" customWidth="1"/>
    <col min="10472" max="10472" width="12.85546875" customWidth="1"/>
    <col min="10473" max="10473" width="12.140625" customWidth="1"/>
    <col min="10474" max="10474" width="12.85546875" customWidth="1"/>
    <col min="10475" max="10475" width="12.140625" customWidth="1"/>
    <col min="10713" max="10713" width="18.42578125" customWidth="1"/>
    <col min="10714" max="10727" width="10.7109375" customWidth="1"/>
    <col min="10728" max="10728" width="12.85546875" customWidth="1"/>
    <col min="10729" max="10729" width="12.140625" customWidth="1"/>
    <col min="10730" max="10730" width="12.85546875" customWidth="1"/>
    <col min="10731" max="10731" width="12.140625" customWidth="1"/>
    <col min="10969" max="10969" width="18.42578125" customWidth="1"/>
    <col min="10970" max="10983" width="10.7109375" customWidth="1"/>
    <col min="10984" max="10984" width="12.85546875" customWidth="1"/>
    <col min="10985" max="10985" width="12.140625" customWidth="1"/>
    <col min="10986" max="10986" width="12.85546875" customWidth="1"/>
    <col min="10987" max="10987" width="12.140625" customWidth="1"/>
    <col min="11225" max="11225" width="18.42578125" customWidth="1"/>
    <col min="11226" max="11239" width="10.7109375" customWidth="1"/>
    <col min="11240" max="11240" width="12.85546875" customWidth="1"/>
    <col min="11241" max="11241" width="12.140625" customWidth="1"/>
    <col min="11242" max="11242" width="12.85546875" customWidth="1"/>
    <col min="11243" max="11243" width="12.140625" customWidth="1"/>
    <col min="11481" max="11481" width="18.42578125" customWidth="1"/>
    <col min="11482" max="11495" width="10.7109375" customWidth="1"/>
    <col min="11496" max="11496" width="12.85546875" customWidth="1"/>
    <col min="11497" max="11497" width="12.140625" customWidth="1"/>
    <col min="11498" max="11498" width="12.85546875" customWidth="1"/>
    <col min="11499" max="11499" width="12.140625" customWidth="1"/>
    <col min="11737" max="11737" width="18.42578125" customWidth="1"/>
    <col min="11738" max="11751" width="10.7109375" customWidth="1"/>
    <col min="11752" max="11752" width="12.85546875" customWidth="1"/>
    <col min="11753" max="11753" width="12.140625" customWidth="1"/>
    <col min="11754" max="11754" width="12.85546875" customWidth="1"/>
    <col min="11755" max="11755" width="12.140625" customWidth="1"/>
    <col min="11993" max="11993" width="18.42578125" customWidth="1"/>
    <col min="11994" max="12007" width="10.7109375" customWidth="1"/>
    <col min="12008" max="12008" width="12.85546875" customWidth="1"/>
    <col min="12009" max="12009" width="12.140625" customWidth="1"/>
    <col min="12010" max="12010" width="12.85546875" customWidth="1"/>
    <col min="12011" max="12011" width="12.140625" customWidth="1"/>
    <col min="12249" max="12249" width="18.42578125" customWidth="1"/>
    <col min="12250" max="12263" width="10.7109375" customWidth="1"/>
    <col min="12264" max="12264" width="12.85546875" customWidth="1"/>
    <col min="12265" max="12265" width="12.140625" customWidth="1"/>
    <col min="12266" max="12266" width="12.85546875" customWidth="1"/>
    <col min="12267" max="12267" width="12.140625" customWidth="1"/>
    <col min="12505" max="12505" width="18.42578125" customWidth="1"/>
    <col min="12506" max="12519" width="10.7109375" customWidth="1"/>
    <col min="12520" max="12520" width="12.85546875" customWidth="1"/>
    <col min="12521" max="12521" width="12.140625" customWidth="1"/>
    <col min="12522" max="12522" width="12.85546875" customWidth="1"/>
    <col min="12523" max="12523" width="12.140625" customWidth="1"/>
    <col min="12761" max="12761" width="18.42578125" customWidth="1"/>
    <col min="12762" max="12775" width="10.7109375" customWidth="1"/>
    <col min="12776" max="12776" width="12.85546875" customWidth="1"/>
    <col min="12777" max="12777" width="12.140625" customWidth="1"/>
    <col min="12778" max="12778" width="12.85546875" customWidth="1"/>
    <col min="12779" max="12779" width="12.140625" customWidth="1"/>
    <col min="13017" max="13017" width="18.42578125" customWidth="1"/>
    <col min="13018" max="13031" width="10.7109375" customWidth="1"/>
    <col min="13032" max="13032" width="12.85546875" customWidth="1"/>
    <col min="13033" max="13033" width="12.140625" customWidth="1"/>
    <col min="13034" max="13034" width="12.85546875" customWidth="1"/>
    <col min="13035" max="13035" width="12.140625" customWidth="1"/>
    <col min="13273" max="13273" width="18.42578125" customWidth="1"/>
    <col min="13274" max="13287" width="10.7109375" customWidth="1"/>
    <col min="13288" max="13288" width="12.85546875" customWidth="1"/>
    <col min="13289" max="13289" width="12.140625" customWidth="1"/>
    <col min="13290" max="13290" width="12.85546875" customWidth="1"/>
    <col min="13291" max="13291" width="12.140625" customWidth="1"/>
    <col min="13529" max="13529" width="18.42578125" customWidth="1"/>
    <col min="13530" max="13543" width="10.7109375" customWidth="1"/>
    <col min="13544" max="13544" width="12.85546875" customWidth="1"/>
    <col min="13545" max="13545" width="12.140625" customWidth="1"/>
    <col min="13546" max="13546" width="12.85546875" customWidth="1"/>
    <col min="13547" max="13547" width="12.140625" customWidth="1"/>
    <col min="13785" max="13785" width="18.42578125" customWidth="1"/>
    <col min="13786" max="13799" width="10.7109375" customWidth="1"/>
    <col min="13800" max="13800" width="12.85546875" customWidth="1"/>
    <col min="13801" max="13801" width="12.140625" customWidth="1"/>
    <col min="13802" max="13802" width="12.85546875" customWidth="1"/>
    <col min="13803" max="13803" width="12.140625" customWidth="1"/>
    <col min="14041" max="14041" width="18.42578125" customWidth="1"/>
    <col min="14042" max="14055" width="10.7109375" customWidth="1"/>
    <col min="14056" max="14056" width="12.85546875" customWidth="1"/>
    <col min="14057" max="14057" width="12.140625" customWidth="1"/>
    <col min="14058" max="14058" width="12.85546875" customWidth="1"/>
    <col min="14059" max="14059" width="12.140625" customWidth="1"/>
    <col min="14297" max="14297" width="18.42578125" customWidth="1"/>
    <col min="14298" max="14311" width="10.7109375" customWidth="1"/>
    <col min="14312" max="14312" width="12.85546875" customWidth="1"/>
    <col min="14313" max="14313" width="12.140625" customWidth="1"/>
    <col min="14314" max="14314" width="12.85546875" customWidth="1"/>
    <col min="14315" max="14315" width="12.140625" customWidth="1"/>
    <col min="14553" max="14553" width="18.42578125" customWidth="1"/>
    <col min="14554" max="14567" width="10.7109375" customWidth="1"/>
    <col min="14568" max="14568" width="12.85546875" customWidth="1"/>
    <col min="14569" max="14569" width="12.140625" customWidth="1"/>
    <col min="14570" max="14570" width="12.85546875" customWidth="1"/>
    <col min="14571" max="14571" width="12.140625" customWidth="1"/>
    <col min="14809" max="14809" width="18.42578125" customWidth="1"/>
    <col min="14810" max="14823" width="10.7109375" customWidth="1"/>
    <col min="14824" max="14824" width="12.85546875" customWidth="1"/>
    <col min="14825" max="14825" width="12.140625" customWidth="1"/>
    <col min="14826" max="14826" width="12.85546875" customWidth="1"/>
    <col min="14827" max="14827" width="12.140625" customWidth="1"/>
    <col min="15065" max="15065" width="18.42578125" customWidth="1"/>
    <col min="15066" max="15079" width="10.7109375" customWidth="1"/>
    <col min="15080" max="15080" width="12.85546875" customWidth="1"/>
    <col min="15081" max="15081" width="12.140625" customWidth="1"/>
    <col min="15082" max="15082" width="12.85546875" customWidth="1"/>
    <col min="15083" max="15083" width="12.140625" customWidth="1"/>
    <col min="15321" max="15321" width="18.42578125" customWidth="1"/>
    <col min="15322" max="15335" width="10.7109375" customWidth="1"/>
    <col min="15336" max="15336" width="12.85546875" customWidth="1"/>
    <col min="15337" max="15337" width="12.140625" customWidth="1"/>
    <col min="15338" max="15338" width="12.85546875" customWidth="1"/>
    <col min="15339" max="15339" width="12.140625" customWidth="1"/>
    <col min="15577" max="15577" width="18.42578125" customWidth="1"/>
    <col min="15578" max="15591" width="10.7109375" customWidth="1"/>
    <col min="15592" max="15592" width="12.85546875" customWidth="1"/>
    <col min="15593" max="15593" width="12.140625" customWidth="1"/>
    <col min="15594" max="15594" width="12.85546875" customWidth="1"/>
    <col min="15595" max="15595" width="12.140625" customWidth="1"/>
    <col min="15833" max="15833" width="18.42578125" customWidth="1"/>
    <col min="15834" max="15847" width="10.7109375" customWidth="1"/>
    <col min="15848" max="15848" width="12.85546875" customWidth="1"/>
    <col min="15849" max="15849" width="12.140625" customWidth="1"/>
    <col min="15850" max="15850" width="12.85546875" customWidth="1"/>
    <col min="15851" max="15851" width="12.140625" customWidth="1"/>
    <col min="16089" max="16089" width="18.42578125" customWidth="1"/>
    <col min="16090" max="16103" width="10.7109375" customWidth="1"/>
    <col min="16104" max="16104" width="12.85546875" customWidth="1"/>
    <col min="16105" max="16105" width="12.140625" customWidth="1"/>
    <col min="16106" max="16106" width="12.85546875" customWidth="1"/>
    <col min="16107" max="16107" width="12.140625" customWidth="1"/>
  </cols>
  <sheetData>
    <row r="1" spans="1:7" ht="18.75" customHeight="1" x14ac:dyDescent="0.25">
      <c r="A1" s="339" t="s">
        <v>68</v>
      </c>
      <c r="B1" s="286"/>
      <c r="C1" s="286"/>
      <c r="D1" s="286"/>
      <c r="E1" s="286"/>
      <c r="F1" s="286"/>
      <c r="G1" s="286"/>
    </row>
    <row r="2" spans="1:7" ht="18.75" customHeight="1" x14ac:dyDescent="0.25">
      <c r="A2" s="331"/>
      <c r="B2" s="329">
        <v>2022</v>
      </c>
      <c r="C2" s="330"/>
      <c r="D2" s="330"/>
      <c r="E2" s="324">
        <v>2023</v>
      </c>
      <c r="F2" s="325"/>
      <c r="G2" s="326"/>
    </row>
    <row r="3" spans="1:7" ht="18.75" customHeight="1" x14ac:dyDescent="0.25">
      <c r="A3" s="332"/>
      <c r="B3" s="147" t="s">
        <v>4</v>
      </c>
      <c r="C3" s="147" t="s">
        <v>8</v>
      </c>
      <c r="D3" s="147" t="s">
        <v>9</v>
      </c>
      <c r="E3" s="263" t="s">
        <v>4</v>
      </c>
      <c r="F3" s="263" t="s">
        <v>8</v>
      </c>
      <c r="G3" s="261" t="s">
        <v>9</v>
      </c>
    </row>
    <row r="4" spans="1:7" ht="15.75" x14ac:dyDescent="0.25">
      <c r="A4" s="282" t="s">
        <v>69</v>
      </c>
      <c r="D4" s="134"/>
      <c r="E4" s="134"/>
      <c r="F4" s="134"/>
      <c r="G4" s="134"/>
    </row>
    <row r="5" spans="1:7" ht="15.75" x14ac:dyDescent="0.25">
      <c r="A5" s="143" t="s">
        <v>58</v>
      </c>
      <c r="B5" s="185">
        <v>1077864.6000000001</v>
      </c>
      <c r="C5" s="135">
        <v>930535.75</v>
      </c>
      <c r="D5" s="135">
        <f>B5+C5</f>
        <v>2008400.35</v>
      </c>
      <c r="E5" s="135">
        <v>865960.42800000007</v>
      </c>
      <c r="F5" s="135">
        <v>759497.78</v>
      </c>
      <c r="G5" s="135">
        <f>SUM(E5:F5)</f>
        <v>1625458.2080000001</v>
      </c>
    </row>
    <row r="6" spans="1:7" ht="15.75" x14ac:dyDescent="0.25">
      <c r="A6" s="143" t="s">
        <v>59</v>
      </c>
      <c r="B6" s="186">
        <v>372480</v>
      </c>
      <c r="C6" s="136">
        <v>296593.49</v>
      </c>
      <c r="D6" s="136">
        <f>B6+C6</f>
        <v>669073.49</v>
      </c>
      <c r="E6" s="136">
        <v>251281.08599999998</v>
      </c>
      <c r="F6" s="136">
        <v>288725.17</v>
      </c>
      <c r="G6" s="136">
        <f>SUM(E6:F6)</f>
        <v>540006.25599999994</v>
      </c>
    </row>
    <row r="7" spans="1:7" ht="15.75" x14ac:dyDescent="0.25">
      <c r="A7" s="144" t="s">
        <v>62</v>
      </c>
      <c r="B7" s="141">
        <f t="shared" ref="B7:D7" si="0">SUM(B5:B6)</f>
        <v>1450344.6</v>
      </c>
      <c r="C7" s="141">
        <f t="shared" si="0"/>
        <v>1227129.24</v>
      </c>
      <c r="D7" s="141">
        <f t="shared" si="0"/>
        <v>2677473.84</v>
      </c>
      <c r="E7" s="183">
        <f>SUM(E5:E6)</f>
        <v>1117241.514</v>
      </c>
      <c r="F7" s="270">
        <f t="shared" ref="F7:G7" si="1">SUM(F5:F6)</f>
        <v>1048222.95</v>
      </c>
      <c r="G7" s="270">
        <f t="shared" si="1"/>
        <v>2165464.4640000002</v>
      </c>
    </row>
    <row r="8" spans="1:7" ht="15.75" x14ac:dyDescent="0.25">
      <c r="A8" s="283" t="s">
        <v>70</v>
      </c>
      <c r="D8" s="134"/>
      <c r="E8" s="134"/>
      <c r="F8" s="271"/>
      <c r="G8" s="271"/>
    </row>
    <row r="9" spans="1:7" ht="15.75" x14ac:dyDescent="0.25">
      <c r="A9" s="145" t="s">
        <v>65</v>
      </c>
      <c r="B9" s="187">
        <v>31.03</v>
      </c>
      <c r="C9" s="137">
        <v>9.61</v>
      </c>
      <c r="D9" s="137">
        <v>20.32</v>
      </c>
      <c r="E9" s="137">
        <v>1.3030000000000008</v>
      </c>
      <c r="F9" s="137">
        <v>2.23</v>
      </c>
      <c r="G9" s="137">
        <f>AVERAGE(E9:F9)</f>
        <v>1.7665000000000004</v>
      </c>
    </row>
    <row r="10" spans="1:7" ht="15.75" x14ac:dyDescent="0.25">
      <c r="A10" s="145" t="s">
        <v>76</v>
      </c>
      <c r="B10" s="188">
        <v>7.8</v>
      </c>
      <c r="C10" s="138">
        <v>2.39</v>
      </c>
      <c r="D10" s="138">
        <v>5.09</v>
      </c>
      <c r="E10" s="138">
        <v>0.4593333333333337</v>
      </c>
      <c r="F10" s="138">
        <v>0.8</v>
      </c>
      <c r="G10" s="138">
        <f t="shared" ref="G10:G14" si="2">AVERAGE(E10:F10)</f>
        <v>0.62966666666666682</v>
      </c>
    </row>
    <row r="11" spans="1:7" ht="15.75" x14ac:dyDescent="0.25">
      <c r="A11" s="145" t="s">
        <v>71</v>
      </c>
      <c r="B11" s="189">
        <v>5.97</v>
      </c>
      <c r="C11" s="139">
        <v>2.19</v>
      </c>
      <c r="D11" s="139">
        <v>4.08</v>
      </c>
      <c r="E11" s="139">
        <v>0.95900000000000007</v>
      </c>
      <c r="F11" s="139">
        <v>0.85</v>
      </c>
      <c r="G11" s="139">
        <f t="shared" si="2"/>
        <v>0.90450000000000008</v>
      </c>
    </row>
    <row r="12" spans="1:7" ht="15.75" x14ac:dyDescent="0.25">
      <c r="A12" s="145" t="s">
        <v>67</v>
      </c>
      <c r="B12" s="190">
        <v>168.85</v>
      </c>
      <c r="C12" s="140">
        <v>54.08</v>
      </c>
      <c r="D12" s="140">
        <v>111.46</v>
      </c>
      <c r="E12" s="140">
        <v>9.5559999999999992</v>
      </c>
      <c r="F12" s="140">
        <v>15.33</v>
      </c>
      <c r="G12" s="140">
        <f t="shared" si="2"/>
        <v>12.443</v>
      </c>
    </row>
    <row r="13" spans="1:7" ht="15.75" x14ac:dyDescent="0.25">
      <c r="A13" s="145" t="s">
        <v>72</v>
      </c>
      <c r="B13" s="190">
        <v>22.96</v>
      </c>
      <c r="C13" s="140">
        <v>6.99</v>
      </c>
      <c r="D13" s="140">
        <v>14.97</v>
      </c>
      <c r="E13" s="140">
        <v>1.1926666666666663</v>
      </c>
      <c r="F13" s="140">
        <v>2</v>
      </c>
      <c r="G13" s="140">
        <f t="shared" si="2"/>
        <v>1.5963333333333332</v>
      </c>
    </row>
    <row r="14" spans="1:7" s="155" customFormat="1" ht="15.75" x14ac:dyDescent="0.25">
      <c r="A14" s="145" t="s">
        <v>90</v>
      </c>
      <c r="B14" s="190">
        <v>0.84</v>
      </c>
      <c r="C14" s="140">
        <v>0.31</v>
      </c>
      <c r="D14" s="140">
        <v>0.56999999999999995</v>
      </c>
      <c r="E14" s="140">
        <v>0.17300000000000001</v>
      </c>
      <c r="F14" s="140">
        <v>0.3</v>
      </c>
      <c r="G14" s="140">
        <f t="shared" si="2"/>
        <v>0.23649999999999999</v>
      </c>
    </row>
    <row r="15" spans="1:7" ht="15.75" x14ac:dyDescent="0.25">
      <c r="A15" s="146" t="s">
        <v>62</v>
      </c>
      <c r="B15" s="142">
        <f t="shared" ref="B15:D15" si="3">SUM(B9:B14)</f>
        <v>237.45</v>
      </c>
      <c r="C15" s="142">
        <f t="shared" si="3"/>
        <v>75.569999999999993</v>
      </c>
      <c r="D15" s="142">
        <f t="shared" si="3"/>
        <v>156.48999999999998</v>
      </c>
      <c r="E15" s="184">
        <f>SUM(E9:E14)</f>
        <v>13.643000000000001</v>
      </c>
      <c r="F15" s="272">
        <f>SUM(F9:F14)</f>
        <v>21.51</v>
      </c>
      <c r="G15" s="273">
        <f t="shared" ref="G15" si="4">SUM(G9:G14)</f>
        <v>17.576499999999999</v>
      </c>
    </row>
    <row r="16" spans="1:7" ht="15" customHeight="1" x14ac:dyDescent="0.25">
      <c r="A16" s="327" t="s">
        <v>94</v>
      </c>
    </row>
    <row r="17" spans="1:1" x14ac:dyDescent="0.25">
      <c r="A17" s="328"/>
    </row>
    <row r="18" spans="1:1" x14ac:dyDescent="0.25">
      <c r="A18" s="328"/>
    </row>
    <row r="19" spans="1:1" x14ac:dyDescent="0.25">
      <c r="A19" s="328"/>
    </row>
    <row r="20" spans="1:1" x14ac:dyDescent="0.25">
      <c r="A20" s="328"/>
    </row>
    <row r="21" spans="1:1" x14ac:dyDescent="0.25">
      <c r="A21" s="328"/>
    </row>
    <row r="22" spans="1:1" x14ac:dyDescent="0.25">
      <c r="A22" s="328"/>
    </row>
    <row r="23" spans="1:1" x14ac:dyDescent="0.25">
      <c r="A23" s="328"/>
    </row>
  </sheetData>
  <protectedRanges>
    <protectedRange password="CA04" sqref="D7 C9:D14 A1:A15 C5:D6 E3:G4 B8:D8 B1:D4" name="Диапазон2"/>
    <protectedRange password="CA04" sqref="C15:D15 B9:B15 E8:G15" name="Диапазон2_2"/>
    <protectedRange password="CA04" sqref="B5:B7 C7 E7:G7 E5:G6" name="Диапазон2_1_1"/>
  </protectedRanges>
  <mergeCells count="5">
    <mergeCell ref="E2:G2"/>
    <mergeCell ref="A16:A23"/>
    <mergeCell ref="B2:D2"/>
    <mergeCell ref="A2:A3"/>
    <mergeCell ref="A1:G1"/>
  </mergeCells>
  <pageMargins left="0.25" right="0.25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3"/>
  <sheetViews>
    <sheetView tabSelected="1" zoomScaleNormal="100" workbookViewId="0">
      <pane xSplit="1" topLeftCell="I1" activePane="topRight" state="frozen"/>
      <selection pane="topRight" activeCell="AF20" sqref="AF20"/>
    </sheetView>
  </sheetViews>
  <sheetFormatPr defaultColWidth="8.85546875" defaultRowHeight="15" x14ac:dyDescent="0.25"/>
  <cols>
    <col min="1" max="1" width="45.85546875" style="155" customWidth="1"/>
    <col min="2" max="5" width="8.85546875" style="155"/>
    <col min="6" max="6" width="10.140625" style="155" customWidth="1"/>
    <col min="7" max="9" width="8.85546875" style="155"/>
    <col min="10" max="10" width="11.7109375" style="155" customWidth="1"/>
    <col min="11" max="12" width="8.85546875" style="155"/>
    <col min="13" max="13" width="8.85546875" style="155" customWidth="1"/>
    <col min="14" max="14" width="11.28515625" style="155" customWidth="1"/>
    <col min="15" max="16384" width="8.85546875" style="155"/>
  </cols>
  <sheetData>
    <row r="2" spans="1:25" ht="18.75" x14ac:dyDescent="0.3">
      <c r="A2" s="301"/>
      <c r="B2" s="334">
        <v>2022</v>
      </c>
      <c r="C2" s="300"/>
      <c r="D2" s="300"/>
      <c r="E2" s="300"/>
      <c r="F2" s="335"/>
      <c r="G2" s="335"/>
      <c r="H2" s="335"/>
      <c r="I2" s="335"/>
      <c r="J2" s="335"/>
      <c r="K2" s="335"/>
      <c r="L2" s="335"/>
      <c r="M2" s="335"/>
      <c r="N2" s="334">
        <v>2023</v>
      </c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</row>
    <row r="3" spans="1:25" ht="18.75" x14ac:dyDescent="0.25">
      <c r="A3" s="301"/>
      <c r="B3" s="299" t="s">
        <v>4</v>
      </c>
      <c r="C3" s="299"/>
      <c r="D3" s="299"/>
      <c r="E3" s="299"/>
      <c r="F3" s="224"/>
      <c r="G3" s="299" t="s">
        <v>92</v>
      </c>
      <c r="H3" s="333"/>
      <c r="I3" s="222"/>
      <c r="J3" s="223"/>
      <c r="K3" s="299" t="s">
        <v>93</v>
      </c>
      <c r="L3" s="333"/>
      <c r="M3" s="222"/>
      <c r="N3" s="305" t="s">
        <v>4</v>
      </c>
      <c r="O3" s="299"/>
      <c r="P3" s="299"/>
      <c r="Q3" s="302"/>
      <c r="R3" s="305" t="s">
        <v>8</v>
      </c>
      <c r="S3" s="299"/>
      <c r="T3" s="299"/>
      <c r="U3" s="302"/>
      <c r="V3" s="265"/>
      <c r="W3" s="299" t="s">
        <v>93</v>
      </c>
      <c r="X3" s="333"/>
      <c r="Y3" s="264"/>
    </row>
    <row r="4" spans="1:25" ht="30" x14ac:dyDescent="0.25">
      <c r="A4" s="301"/>
      <c r="B4" s="122" t="s">
        <v>85</v>
      </c>
      <c r="C4" s="122" t="s">
        <v>86</v>
      </c>
      <c r="D4" s="122" t="s">
        <v>87</v>
      </c>
      <c r="E4" s="122" t="s">
        <v>88</v>
      </c>
      <c r="F4" s="122" t="s">
        <v>85</v>
      </c>
      <c r="G4" s="122" t="s">
        <v>86</v>
      </c>
      <c r="H4" s="122" t="s">
        <v>87</v>
      </c>
      <c r="I4" s="122" t="s">
        <v>88</v>
      </c>
      <c r="J4" s="122" t="s">
        <v>85</v>
      </c>
      <c r="K4" s="122" t="s">
        <v>86</v>
      </c>
      <c r="L4" s="122" t="s">
        <v>87</v>
      </c>
      <c r="M4" s="122" t="s">
        <v>88</v>
      </c>
      <c r="N4" s="122" t="s">
        <v>85</v>
      </c>
      <c r="O4" s="122" t="s">
        <v>86</v>
      </c>
      <c r="P4" s="122" t="s">
        <v>87</v>
      </c>
      <c r="Q4" s="122" t="s">
        <v>88</v>
      </c>
      <c r="R4" s="122" t="s">
        <v>85</v>
      </c>
      <c r="S4" s="122" t="s">
        <v>86</v>
      </c>
      <c r="T4" s="122" t="s">
        <v>87</v>
      </c>
      <c r="U4" s="122" t="s">
        <v>88</v>
      </c>
      <c r="V4" s="122" t="s">
        <v>85</v>
      </c>
      <c r="W4" s="122" t="s">
        <v>86</v>
      </c>
      <c r="X4" s="122" t="s">
        <v>87</v>
      </c>
      <c r="Y4" s="122" t="s">
        <v>88</v>
      </c>
    </row>
    <row r="5" spans="1:25" ht="18.75" x14ac:dyDescent="0.25">
      <c r="A5" s="158" t="s">
        <v>10</v>
      </c>
      <c r="F5" s="225"/>
      <c r="I5" s="227"/>
      <c r="J5" s="182"/>
      <c r="K5" s="182"/>
      <c r="L5" s="182"/>
      <c r="M5" s="182"/>
      <c r="N5" s="112"/>
      <c r="O5" s="112"/>
      <c r="P5" s="112"/>
      <c r="Q5" s="112"/>
      <c r="R5" s="112"/>
      <c r="S5" s="112"/>
      <c r="T5" s="112"/>
      <c r="U5" s="112"/>
      <c r="V5" s="182"/>
      <c r="W5" s="182"/>
      <c r="X5" s="182"/>
      <c r="Y5" s="182"/>
    </row>
    <row r="6" spans="1:25" ht="15.75" x14ac:dyDescent="0.25">
      <c r="A6" s="61" t="s">
        <v>11</v>
      </c>
      <c r="B6" s="191">
        <v>200542</v>
      </c>
      <c r="C6" s="191">
        <v>38</v>
      </c>
      <c r="D6" s="191">
        <v>0</v>
      </c>
      <c r="E6" s="192">
        <v>0</v>
      </c>
      <c r="F6" s="193">
        <v>95015</v>
      </c>
      <c r="G6" s="191">
        <v>2</v>
      </c>
      <c r="H6" s="191">
        <v>0</v>
      </c>
      <c r="I6" s="192">
        <v>0</v>
      </c>
      <c r="J6" s="193">
        <v>297550</v>
      </c>
      <c r="K6" s="191">
        <v>39</v>
      </c>
      <c r="L6" s="191">
        <v>0</v>
      </c>
      <c r="M6" s="192">
        <v>0</v>
      </c>
      <c r="N6" s="191">
        <v>200102</v>
      </c>
      <c r="O6" s="191">
        <v>3.1509999999999998</v>
      </c>
      <c r="P6" s="191">
        <v>0</v>
      </c>
      <c r="Q6" s="192">
        <v>0</v>
      </c>
      <c r="R6" s="193">
        <v>81903</v>
      </c>
      <c r="S6" s="191">
        <v>1.798</v>
      </c>
      <c r="T6" s="191">
        <v>0</v>
      </c>
      <c r="U6" s="192">
        <v>0</v>
      </c>
      <c r="V6" s="193">
        <v>282005</v>
      </c>
      <c r="W6" s="191">
        <v>4.9489999999999998</v>
      </c>
      <c r="X6" s="191">
        <v>0</v>
      </c>
      <c r="Y6" s="192">
        <v>0</v>
      </c>
    </row>
    <row r="7" spans="1:25" ht="15.75" x14ac:dyDescent="0.25">
      <c r="A7" s="62" t="s">
        <v>12</v>
      </c>
      <c r="B7" s="194">
        <v>359172</v>
      </c>
      <c r="C7" s="194">
        <v>15</v>
      </c>
      <c r="D7" s="194">
        <v>0</v>
      </c>
      <c r="E7" s="195">
        <v>0</v>
      </c>
      <c r="F7" s="196">
        <v>181182</v>
      </c>
      <c r="G7" s="194">
        <v>13</v>
      </c>
      <c r="H7" s="194">
        <v>0</v>
      </c>
      <c r="I7" s="195">
        <v>0</v>
      </c>
      <c r="J7" s="196">
        <v>540354</v>
      </c>
      <c r="K7" s="194">
        <v>28</v>
      </c>
      <c r="L7" s="194">
        <v>0</v>
      </c>
      <c r="M7" s="195">
        <v>0</v>
      </c>
      <c r="N7" s="194">
        <v>354645</v>
      </c>
      <c r="O7" s="194">
        <v>0</v>
      </c>
      <c r="P7" s="194">
        <v>0</v>
      </c>
      <c r="Q7" s="195">
        <v>0</v>
      </c>
      <c r="R7" s="196">
        <v>136996.70000000001</v>
      </c>
      <c r="S7" s="194">
        <v>25.3</v>
      </c>
      <c r="T7" s="194">
        <v>0</v>
      </c>
      <c r="U7" s="195">
        <v>0</v>
      </c>
      <c r="V7" s="196">
        <v>491641.7</v>
      </c>
      <c r="W7" s="194">
        <v>25.3</v>
      </c>
      <c r="X7" s="194">
        <v>0</v>
      </c>
      <c r="Y7" s="195">
        <v>0</v>
      </c>
    </row>
    <row r="8" spans="1:25" ht="15.75" x14ac:dyDescent="0.25">
      <c r="A8" s="62" t="s">
        <v>13</v>
      </c>
      <c r="B8" s="194">
        <v>170999</v>
      </c>
      <c r="C8" s="194">
        <v>139</v>
      </c>
      <c r="D8" s="194">
        <v>0</v>
      </c>
      <c r="E8" s="195">
        <v>0</v>
      </c>
      <c r="F8" s="196">
        <v>91455</v>
      </c>
      <c r="G8" s="194">
        <v>0</v>
      </c>
      <c r="H8" s="194">
        <v>0</v>
      </c>
      <c r="I8" s="195">
        <v>0</v>
      </c>
      <c r="J8" s="196">
        <v>262454</v>
      </c>
      <c r="K8" s="194">
        <v>139</v>
      </c>
      <c r="L8" s="194">
        <v>0</v>
      </c>
      <c r="M8" s="195">
        <v>0</v>
      </c>
      <c r="N8" s="194">
        <v>177404</v>
      </c>
      <c r="O8" s="194">
        <v>44</v>
      </c>
      <c r="P8" s="194">
        <v>0</v>
      </c>
      <c r="Q8" s="195">
        <v>0</v>
      </c>
      <c r="R8" s="196">
        <v>81063</v>
      </c>
      <c r="S8" s="194">
        <v>0</v>
      </c>
      <c r="T8" s="194">
        <v>0</v>
      </c>
      <c r="U8" s="195">
        <v>0</v>
      </c>
      <c r="V8" s="196">
        <v>258467</v>
      </c>
      <c r="W8" s="194">
        <v>44</v>
      </c>
      <c r="X8" s="194">
        <v>0</v>
      </c>
      <c r="Y8" s="195">
        <v>0</v>
      </c>
    </row>
    <row r="9" spans="1:25" ht="15.75" x14ac:dyDescent="0.25">
      <c r="A9" s="62" t="s">
        <v>14</v>
      </c>
      <c r="B9" s="194">
        <v>222966</v>
      </c>
      <c r="C9" s="194">
        <v>75</v>
      </c>
      <c r="D9" s="194">
        <v>0</v>
      </c>
      <c r="E9" s="195">
        <v>0</v>
      </c>
      <c r="F9" s="196">
        <v>126065</v>
      </c>
      <c r="G9" s="194">
        <v>0</v>
      </c>
      <c r="H9" s="194">
        <v>0</v>
      </c>
      <c r="I9" s="195">
        <v>0</v>
      </c>
      <c r="J9" s="196">
        <v>349031</v>
      </c>
      <c r="K9" s="194">
        <v>75</v>
      </c>
      <c r="L9" s="194">
        <v>0</v>
      </c>
      <c r="M9" s="195">
        <v>0</v>
      </c>
      <c r="N9" s="194">
        <v>219433</v>
      </c>
      <c r="O9" s="194">
        <v>44</v>
      </c>
      <c r="P9" s="194">
        <v>0</v>
      </c>
      <c r="Q9" s="195">
        <v>0</v>
      </c>
      <c r="R9" s="196">
        <v>111918</v>
      </c>
      <c r="S9" s="194">
        <v>0</v>
      </c>
      <c r="T9" s="194">
        <v>0</v>
      </c>
      <c r="U9" s="195">
        <v>0</v>
      </c>
      <c r="V9" s="196">
        <v>331351</v>
      </c>
      <c r="W9" s="194">
        <v>44</v>
      </c>
      <c r="X9" s="194">
        <v>0</v>
      </c>
      <c r="Y9" s="195">
        <v>0</v>
      </c>
    </row>
    <row r="10" spans="1:25" ht="15.75" x14ac:dyDescent="0.25">
      <c r="A10" s="62" t="s">
        <v>15</v>
      </c>
      <c r="B10" s="194">
        <v>276313</v>
      </c>
      <c r="C10" s="194">
        <v>72</v>
      </c>
      <c r="D10" s="194">
        <v>0</v>
      </c>
      <c r="E10" s="195">
        <v>0</v>
      </c>
      <c r="F10" s="196">
        <v>127857</v>
      </c>
      <c r="G10" s="194">
        <v>0</v>
      </c>
      <c r="H10" s="194">
        <v>0</v>
      </c>
      <c r="I10" s="195">
        <v>0</v>
      </c>
      <c r="J10" s="196">
        <v>404170</v>
      </c>
      <c r="K10" s="194">
        <v>72</v>
      </c>
      <c r="L10" s="194">
        <v>0</v>
      </c>
      <c r="M10" s="195">
        <v>0</v>
      </c>
      <c r="N10" s="194">
        <v>264142</v>
      </c>
      <c r="O10" s="194">
        <v>45</v>
      </c>
      <c r="P10" s="194">
        <v>0</v>
      </c>
      <c r="Q10" s="195">
        <v>0</v>
      </c>
      <c r="R10" s="196">
        <v>136692</v>
      </c>
      <c r="S10" s="194">
        <v>4</v>
      </c>
      <c r="T10" s="194">
        <v>0</v>
      </c>
      <c r="U10" s="195">
        <v>0</v>
      </c>
      <c r="V10" s="196">
        <v>400834</v>
      </c>
      <c r="W10" s="194">
        <v>49</v>
      </c>
      <c r="X10" s="194">
        <v>0</v>
      </c>
      <c r="Y10" s="195">
        <v>0</v>
      </c>
    </row>
    <row r="11" spans="1:25" ht="15.75" x14ac:dyDescent="0.25">
      <c r="A11" s="62" t="s">
        <v>16</v>
      </c>
      <c r="B11" s="194">
        <v>163508</v>
      </c>
      <c r="C11" s="194">
        <v>18</v>
      </c>
      <c r="D11" s="194">
        <v>0</v>
      </c>
      <c r="E11" s="195">
        <v>0</v>
      </c>
      <c r="F11" s="196">
        <v>81583</v>
      </c>
      <c r="G11" s="194">
        <v>4</v>
      </c>
      <c r="H11" s="194">
        <v>0</v>
      </c>
      <c r="I11" s="195">
        <v>0</v>
      </c>
      <c r="J11" s="196">
        <v>245083</v>
      </c>
      <c r="K11" s="194">
        <v>22</v>
      </c>
      <c r="L11" s="194">
        <v>0</v>
      </c>
      <c r="M11" s="195">
        <v>0</v>
      </c>
      <c r="N11" s="194">
        <v>122431</v>
      </c>
      <c r="O11" s="194">
        <v>6</v>
      </c>
      <c r="P11" s="194">
        <v>0</v>
      </c>
      <c r="Q11" s="195">
        <v>0</v>
      </c>
      <c r="R11" s="196">
        <v>59482</v>
      </c>
      <c r="S11" s="194">
        <v>1</v>
      </c>
      <c r="T11" s="194">
        <v>0</v>
      </c>
      <c r="U11" s="195">
        <v>0</v>
      </c>
      <c r="V11" s="196">
        <v>181913</v>
      </c>
      <c r="W11" s="194">
        <v>7</v>
      </c>
      <c r="X11" s="194">
        <v>0</v>
      </c>
      <c r="Y11" s="195">
        <v>0</v>
      </c>
    </row>
    <row r="12" spans="1:25" ht="15.75" x14ac:dyDescent="0.25">
      <c r="A12" s="62" t="s">
        <v>17</v>
      </c>
      <c r="B12" s="194">
        <v>339133</v>
      </c>
      <c r="C12" s="194">
        <v>71</v>
      </c>
      <c r="D12" s="194">
        <v>0</v>
      </c>
      <c r="E12" s="195">
        <v>0</v>
      </c>
      <c r="F12" s="196">
        <v>196285</v>
      </c>
      <c r="G12" s="194">
        <v>0</v>
      </c>
      <c r="H12" s="194">
        <v>0</v>
      </c>
      <c r="I12" s="195">
        <v>0</v>
      </c>
      <c r="J12" s="196">
        <v>535418</v>
      </c>
      <c r="K12" s="194">
        <v>71</v>
      </c>
      <c r="L12" s="194">
        <v>0</v>
      </c>
      <c r="M12" s="195">
        <v>0</v>
      </c>
      <c r="N12" s="194">
        <v>315736</v>
      </c>
      <c r="O12" s="194">
        <v>30</v>
      </c>
      <c r="P12" s="194">
        <v>0</v>
      </c>
      <c r="Q12" s="195">
        <v>0</v>
      </c>
      <c r="R12" s="196">
        <v>171664</v>
      </c>
      <c r="S12" s="194">
        <v>0</v>
      </c>
      <c r="T12" s="194">
        <v>0</v>
      </c>
      <c r="U12" s="195">
        <v>0</v>
      </c>
      <c r="V12" s="196">
        <v>487400</v>
      </c>
      <c r="W12" s="194">
        <v>30</v>
      </c>
      <c r="X12" s="194">
        <v>0</v>
      </c>
      <c r="Y12" s="195">
        <v>0</v>
      </c>
    </row>
    <row r="13" spans="1:25" ht="16.5" thickBot="1" x14ac:dyDescent="0.3">
      <c r="A13" s="75" t="s">
        <v>18</v>
      </c>
      <c r="B13" s="197">
        <v>605553</v>
      </c>
      <c r="C13" s="197">
        <v>44</v>
      </c>
      <c r="D13" s="197">
        <v>0</v>
      </c>
      <c r="E13" s="198">
        <v>0</v>
      </c>
      <c r="F13" s="199">
        <v>316618</v>
      </c>
      <c r="G13" s="197">
        <v>4</v>
      </c>
      <c r="H13" s="197">
        <v>0</v>
      </c>
      <c r="I13" s="198">
        <v>0</v>
      </c>
      <c r="J13" s="196">
        <v>922171</v>
      </c>
      <c r="K13" s="194">
        <v>48</v>
      </c>
      <c r="L13" s="194">
        <v>0</v>
      </c>
      <c r="M13" s="195">
        <v>0</v>
      </c>
      <c r="N13" s="197">
        <v>605822</v>
      </c>
      <c r="O13" s="197">
        <v>34</v>
      </c>
      <c r="P13" s="197">
        <v>0</v>
      </c>
      <c r="Q13" s="198">
        <v>0</v>
      </c>
      <c r="R13" s="199">
        <v>293754</v>
      </c>
      <c r="S13" s="197">
        <v>4</v>
      </c>
      <c r="T13" s="197">
        <v>0</v>
      </c>
      <c r="U13" s="198">
        <v>0</v>
      </c>
      <c r="V13" s="196">
        <v>899576</v>
      </c>
      <c r="W13" s="194">
        <v>38</v>
      </c>
      <c r="X13" s="194">
        <v>0</v>
      </c>
      <c r="Y13" s="195">
        <v>0</v>
      </c>
    </row>
    <row r="14" spans="1:25" ht="16.5" thickBot="1" x14ac:dyDescent="0.3">
      <c r="A14" s="73" t="s">
        <v>22</v>
      </c>
      <c r="B14" s="201">
        <f>SUM(B6:B13)</f>
        <v>2338186</v>
      </c>
      <c r="C14" s="200">
        <f t="shared" ref="C14:E14" si="0">SUM(C6:C13)</f>
        <v>472</v>
      </c>
      <c r="D14" s="200">
        <f t="shared" si="0"/>
        <v>0</v>
      </c>
      <c r="E14" s="200">
        <f t="shared" si="0"/>
        <v>0</v>
      </c>
      <c r="F14" s="228">
        <v>1216060</v>
      </c>
      <c r="G14" s="200">
        <v>23</v>
      </c>
      <c r="H14" s="200">
        <v>0</v>
      </c>
      <c r="I14" s="226">
        <v>0</v>
      </c>
      <c r="J14" s="237">
        <v>3556231</v>
      </c>
      <c r="K14" s="200">
        <v>494</v>
      </c>
      <c r="L14" s="200">
        <v>0</v>
      </c>
      <c r="M14" s="226">
        <v>0</v>
      </c>
      <c r="N14" s="201">
        <f>SUM(N6:N13)</f>
        <v>2259715</v>
      </c>
      <c r="O14" s="200">
        <f>SUM(O6:O13)</f>
        <v>206.15100000000001</v>
      </c>
      <c r="P14" s="200">
        <v>0</v>
      </c>
      <c r="Q14" s="200">
        <v>0</v>
      </c>
      <c r="R14" s="228">
        <f>SUM(R6:R13)</f>
        <v>1073472.7</v>
      </c>
      <c r="S14" s="200">
        <f>SUM(S6:S13)</f>
        <v>36.097999999999999</v>
      </c>
      <c r="T14" s="200">
        <v>0</v>
      </c>
      <c r="U14" s="226">
        <v>0</v>
      </c>
      <c r="V14" s="237">
        <v>3333187.7</v>
      </c>
      <c r="W14" s="200">
        <v>242.249</v>
      </c>
      <c r="X14" s="200">
        <v>0</v>
      </c>
      <c r="Y14" s="226">
        <v>0</v>
      </c>
    </row>
    <row r="15" spans="1:25" ht="18.75" x14ac:dyDescent="0.25">
      <c r="A15" s="159" t="s">
        <v>23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5.75" x14ac:dyDescent="0.25">
      <c r="A16" s="61" t="s">
        <v>24</v>
      </c>
      <c r="B16" s="202">
        <v>195470</v>
      </c>
      <c r="C16" s="202">
        <v>72</v>
      </c>
      <c r="D16" s="202">
        <v>0</v>
      </c>
      <c r="E16" s="203">
        <v>0</v>
      </c>
      <c r="F16" s="229">
        <v>102177</v>
      </c>
      <c r="G16" s="202">
        <v>0</v>
      </c>
      <c r="H16" s="202">
        <v>0</v>
      </c>
      <c r="I16" s="203">
        <v>0</v>
      </c>
      <c r="J16" s="229">
        <v>297647</v>
      </c>
      <c r="K16" s="202">
        <v>72</v>
      </c>
      <c r="L16" s="202">
        <v>0</v>
      </c>
      <c r="M16" s="203">
        <v>0</v>
      </c>
      <c r="N16" s="202">
        <v>190671</v>
      </c>
      <c r="O16" s="202">
        <v>39</v>
      </c>
      <c r="P16" s="202">
        <v>0</v>
      </c>
      <c r="Q16" s="203">
        <v>0</v>
      </c>
      <c r="R16" s="229">
        <v>107854</v>
      </c>
      <c r="S16" s="202">
        <v>0</v>
      </c>
      <c r="T16" s="202">
        <v>0</v>
      </c>
      <c r="U16" s="203">
        <v>0</v>
      </c>
      <c r="V16" s="229">
        <v>298525</v>
      </c>
      <c r="W16" s="202">
        <v>39</v>
      </c>
      <c r="X16" s="202">
        <v>0</v>
      </c>
      <c r="Y16" s="203">
        <v>0</v>
      </c>
    </row>
    <row r="17" spans="1:25" ht="16.5" thickBot="1" x14ac:dyDescent="0.3">
      <c r="A17" s="62" t="s">
        <v>37</v>
      </c>
      <c r="B17" s="204">
        <v>0</v>
      </c>
      <c r="C17" s="204">
        <v>0</v>
      </c>
      <c r="D17" s="204">
        <v>2992.39</v>
      </c>
      <c r="E17" s="205">
        <v>2431.16</v>
      </c>
      <c r="F17" s="230">
        <v>0</v>
      </c>
      <c r="G17" s="204">
        <v>0</v>
      </c>
      <c r="H17" s="204">
        <v>993</v>
      </c>
      <c r="I17" s="205">
        <v>962</v>
      </c>
      <c r="J17" s="230">
        <v>0</v>
      </c>
      <c r="K17" s="204">
        <v>0</v>
      </c>
      <c r="L17" s="204">
        <v>3985.87</v>
      </c>
      <c r="M17" s="205">
        <v>3132.95</v>
      </c>
      <c r="N17" s="204">
        <v>0</v>
      </c>
      <c r="O17" s="204">
        <v>0</v>
      </c>
      <c r="P17" s="204">
        <v>2676.58</v>
      </c>
      <c r="Q17" s="205">
        <v>2175.0300000000002</v>
      </c>
      <c r="R17" s="230">
        <v>0</v>
      </c>
      <c r="S17" s="204">
        <v>0</v>
      </c>
      <c r="T17" s="204">
        <v>706.81</v>
      </c>
      <c r="U17" s="205">
        <v>2617.6999999999998</v>
      </c>
      <c r="V17" s="230">
        <v>0</v>
      </c>
      <c r="W17" s="204">
        <v>0</v>
      </c>
      <c r="X17" s="204">
        <v>3385.16</v>
      </c>
      <c r="Y17" s="205">
        <v>2881.84</v>
      </c>
    </row>
    <row r="18" spans="1:25" ht="16.5" thickBot="1" x14ac:dyDescent="0.3">
      <c r="A18" s="123" t="s">
        <v>28</v>
      </c>
      <c r="B18" s="206">
        <f t="shared" ref="B18:F18" si="1">SUM(B16:B17)</f>
        <v>195470</v>
      </c>
      <c r="C18" s="206">
        <f t="shared" si="1"/>
        <v>72</v>
      </c>
      <c r="D18" s="206">
        <f t="shared" si="1"/>
        <v>2992.39</v>
      </c>
      <c r="E18" s="207">
        <f t="shared" si="1"/>
        <v>2431.16</v>
      </c>
      <c r="F18" s="231">
        <f t="shared" si="1"/>
        <v>102177</v>
      </c>
      <c r="G18" s="206">
        <v>0</v>
      </c>
      <c r="H18" s="206">
        <v>993</v>
      </c>
      <c r="I18" s="207">
        <v>962</v>
      </c>
      <c r="J18" s="231">
        <v>297647</v>
      </c>
      <c r="K18" s="206">
        <v>72</v>
      </c>
      <c r="L18" s="206">
        <v>3985.87</v>
      </c>
      <c r="M18" s="207">
        <v>3132.95</v>
      </c>
      <c r="N18" s="206">
        <f t="shared" ref="N18:Q18" si="2">SUM(N16:N17)</f>
        <v>190671</v>
      </c>
      <c r="O18" s="206">
        <f t="shared" si="2"/>
        <v>39</v>
      </c>
      <c r="P18" s="206">
        <f t="shared" si="2"/>
        <v>2676.58</v>
      </c>
      <c r="Q18" s="207">
        <f t="shared" si="2"/>
        <v>2175.0300000000002</v>
      </c>
      <c r="R18" s="231">
        <f t="shared" ref="R18:U18" si="3">SUM(R16:R17)</f>
        <v>107854</v>
      </c>
      <c r="S18" s="206">
        <f t="shared" si="3"/>
        <v>0</v>
      </c>
      <c r="T18" s="206">
        <f t="shared" si="3"/>
        <v>706.81</v>
      </c>
      <c r="U18" s="207">
        <f t="shared" si="3"/>
        <v>2617.6999999999998</v>
      </c>
      <c r="V18" s="231">
        <v>298525</v>
      </c>
      <c r="W18" s="206">
        <v>39</v>
      </c>
      <c r="X18" s="206">
        <v>3385.16</v>
      </c>
      <c r="Y18" s="207">
        <v>2881.84</v>
      </c>
    </row>
    <row r="19" spans="1:25" ht="18.75" x14ac:dyDescent="0.25">
      <c r="A19" s="159" t="s">
        <v>29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6.5" thickBot="1" x14ac:dyDescent="0.3">
      <c r="A20" s="76" t="s">
        <v>30</v>
      </c>
      <c r="B20" s="208">
        <v>0</v>
      </c>
      <c r="C20" s="208">
        <v>258</v>
      </c>
      <c r="D20" s="208">
        <v>118207</v>
      </c>
      <c r="E20" s="209">
        <v>0</v>
      </c>
      <c r="F20" s="193">
        <v>0</v>
      </c>
      <c r="G20" s="191">
        <v>248</v>
      </c>
      <c r="H20" s="191">
        <v>65105</v>
      </c>
      <c r="I20" s="192">
        <v>0</v>
      </c>
      <c r="J20" s="238">
        <v>0</v>
      </c>
      <c r="K20" s="239">
        <v>506</v>
      </c>
      <c r="L20" s="239">
        <v>183312</v>
      </c>
      <c r="M20" s="240">
        <v>0</v>
      </c>
      <c r="N20" s="208">
        <v>0</v>
      </c>
      <c r="O20" s="208">
        <v>529</v>
      </c>
      <c r="P20" s="208">
        <v>128662</v>
      </c>
      <c r="Q20" s="209">
        <v>0</v>
      </c>
      <c r="R20" s="193">
        <v>0</v>
      </c>
      <c r="S20" s="191">
        <v>141</v>
      </c>
      <c r="T20" s="191">
        <v>0</v>
      </c>
      <c r="U20" s="192">
        <v>0</v>
      </c>
      <c r="V20" s="238">
        <v>0</v>
      </c>
      <c r="W20" s="239">
        <v>670</v>
      </c>
      <c r="X20" s="239">
        <v>192148</v>
      </c>
      <c r="Y20" s="240">
        <v>0</v>
      </c>
    </row>
    <row r="21" spans="1:25" ht="16.5" thickBot="1" x14ac:dyDescent="0.3">
      <c r="A21" s="73" t="s">
        <v>34</v>
      </c>
      <c r="B21" s="210">
        <f t="shared" ref="B21:E21" si="4">B20</f>
        <v>0</v>
      </c>
      <c r="C21" s="210">
        <f t="shared" si="4"/>
        <v>258</v>
      </c>
      <c r="D21" s="210">
        <f t="shared" si="4"/>
        <v>118207</v>
      </c>
      <c r="E21" s="232">
        <f t="shared" si="4"/>
        <v>0</v>
      </c>
      <c r="F21" s="236">
        <v>0</v>
      </c>
      <c r="G21" s="210">
        <v>248</v>
      </c>
      <c r="H21" s="210">
        <v>65105</v>
      </c>
      <c r="I21" s="232">
        <v>0</v>
      </c>
      <c r="J21" s="236">
        <v>0</v>
      </c>
      <c r="K21" s="210">
        <v>506</v>
      </c>
      <c r="L21" s="210">
        <v>183312</v>
      </c>
      <c r="M21" s="232">
        <v>0</v>
      </c>
      <c r="N21" s="210">
        <f t="shared" ref="N21:Q21" si="5">N20</f>
        <v>0</v>
      </c>
      <c r="O21" s="210">
        <f t="shared" si="5"/>
        <v>529</v>
      </c>
      <c r="P21" s="210">
        <f t="shared" si="5"/>
        <v>128662</v>
      </c>
      <c r="Q21" s="232">
        <f t="shared" si="5"/>
        <v>0</v>
      </c>
      <c r="R21" s="236">
        <f t="shared" ref="R21:U21" si="6">R20</f>
        <v>0</v>
      </c>
      <c r="S21" s="210">
        <f t="shared" si="6"/>
        <v>141</v>
      </c>
      <c r="T21" s="210">
        <f t="shared" si="6"/>
        <v>0</v>
      </c>
      <c r="U21" s="232">
        <f t="shared" si="6"/>
        <v>0</v>
      </c>
      <c r="V21" s="236">
        <v>0</v>
      </c>
      <c r="W21" s="210">
        <v>670</v>
      </c>
      <c r="X21" s="210">
        <v>192148</v>
      </c>
      <c r="Y21" s="232">
        <v>0</v>
      </c>
    </row>
    <row r="22" spans="1:25" ht="32.25" thickBot="1" x14ac:dyDescent="0.3">
      <c r="A22" s="124" t="s">
        <v>89</v>
      </c>
      <c r="B22" s="212">
        <f t="shared" ref="B22:E22" si="7">B14+B18+B21</f>
        <v>2533656</v>
      </c>
      <c r="C22" s="211">
        <f t="shared" si="7"/>
        <v>802</v>
      </c>
      <c r="D22" s="211">
        <f>D14+D18+D21</f>
        <v>121199.39</v>
      </c>
      <c r="E22" s="213">
        <f t="shared" si="7"/>
        <v>2431.16</v>
      </c>
      <c r="F22" s="211">
        <v>1318237</v>
      </c>
      <c r="G22" s="211">
        <v>271</v>
      </c>
      <c r="H22" s="211">
        <v>66098.48</v>
      </c>
      <c r="I22" s="213">
        <v>962</v>
      </c>
      <c r="J22" s="341">
        <v>3853878</v>
      </c>
      <c r="K22" s="211">
        <v>1072</v>
      </c>
      <c r="L22" s="211">
        <v>187297.87</v>
      </c>
      <c r="M22" s="213">
        <v>3132.95</v>
      </c>
      <c r="N22" s="212">
        <f t="shared" ref="N22:U22" si="8">N14+N18+N21</f>
        <v>2450386</v>
      </c>
      <c r="O22" s="211">
        <f t="shared" si="8"/>
        <v>774.15100000000007</v>
      </c>
      <c r="P22" s="211">
        <f t="shared" si="8"/>
        <v>131338.57999999999</v>
      </c>
      <c r="Q22" s="213">
        <f t="shared" si="8"/>
        <v>2175.0300000000002</v>
      </c>
      <c r="R22" s="211">
        <f t="shared" si="8"/>
        <v>1181326.7</v>
      </c>
      <c r="S22" s="211">
        <f t="shared" si="8"/>
        <v>177.09800000000001</v>
      </c>
      <c r="T22" s="211">
        <f t="shared" si="8"/>
        <v>706.81</v>
      </c>
      <c r="U22" s="213">
        <f t="shared" si="8"/>
        <v>2617.6999999999998</v>
      </c>
      <c r="V22" s="341">
        <v>3631712.7</v>
      </c>
      <c r="W22" s="211">
        <v>951.24900000000002</v>
      </c>
      <c r="X22" s="211">
        <v>195533.16</v>
      </c>
      <c r="Y22" s="213">
        <v>2881.84</v>
      </c>
    </row>
    <row r="23" spans="1:25" ht="15.75" x14ac:dyDescent="0.25">
      <c r="A23" s="125" t="s">
        <v>82</v>
      </c>
      <c r="B23" s="216">
        <v>0</v>
      </c>
      <c r="C23" s="216">
        <v>127205</v>
      </c>
      <c r="D23" s="214">
        <v>0</v>
      </c>
      <c r="E23" s="215">
        <v>0</v>
      </c>
      <c r="F23" s="233"/>
      <c r="G23" s="242">
        <v>70166</v>
      </c>
      <c r="H23" s="235"/>
      <c r="I23" s="234"/>
      <c r="J23" s="340"/>
      <c r="K23" s="242">
        <v>197371</v>
      </c>
      <c r="L23" s="235"/>
      <c r="M23" s="234"/>
      <c r="N23" s="245"/>
      <c r="O23" s="245">
        <v>126735</v>
      </c>
      <c r="P23" s="214"/>
      <c r="Q23" s="215"/>
      <c r="R23" s="233"/>
      <c r="S23" s="242">
        <v>61259</v>
      </c>
      <c r="T23" s="235"/>
      <c r="U23" s="234"/>
      <c r="V23" s="340"/>
      <c r="W23" s="242">
        <v>187994</v>
      </c>
      <c r="X23" s="235"/>
      <c r="Y23" s="234"/>
    </row>
  </sheetData>
  <mergeCells count="9">
    <mergeCell ref="B2:M2"/>
    <mergeCell ref="G3:H3"/>
    <mergeCell ref="N3:Q3"/>
    <mergeCell ref="K3:L3"/>
    <mergeCell ref="B3:E3"/>
    <mergeCell ref="W3:X3"/>
    <mergeCell ref="N2:Y2"/>
    <mergeCell ref="A2:A4"/>
    <mergeCell ref="R3:U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7. Потребление топлива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Хлынина Ангелина Дмитриевна</cp:lastModifiedBy>
  <cp:lastPrinted>2023-04-24T11:59:59Z</cp:lastPrinted>
  <dcterms:created xsi:type="dcterms:W3CDTF">2019-05-24T06:43:52Z</dcterms:created>
  <dcterms:modified xsi:type="dcterms:W3CDTF">2023-07-20T13:03:33Z</dcterms:modified>
</cp:coreProperties>
</file>