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tabRatio="774" activeTab="0"/>
  </bookViews>
  <sheets>
    <sheet name="Title" sheetId="1" r:id="rId1"/>
    <sheet name="1. Electricity" sheetId="2" r:id="rId2"/>
    <sheet name="2. Heat" sheetId="3" r:id="rId3"/>
    <sheet name="3. Fuel rates" sheetId="4" r:id="rId4"/>
    <sheet name="4. Operational efficiency" sheetId="5" r:id="rId5"/>
    <sheet name="5. Electricity sales" sheetId="6" r:id="rId6"/>
    <sheet name="6. Electricity purchases" sheetId="7" r:id="rId7"/>
  </sheets>
  <definedNames/>
  <calcPr fullCalcOnLoad="1"/>
</workbook>
</file>

<file path=xl/sharedStrings.xml><?xml version="1.0" encoding="utf-8"?>
<sst xmlns="http://schemas.openxmlformats.org/spreadsheetml/2006/main" count="283" uniqueCount="171">
  <si>
    <t>Филиал "Невский"</t>
  </si>
  <si>
    <t>Центральная ТЭЦ</t>
  </si>
  <si>
    <t>Нарвская ГЭС-13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</si>
  <si>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</si>
  <si>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</si>
  <si>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</si>
  <si>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</si>
  <si>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</si>
  <si>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</si>
  <si>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</t>
  </si>
  <si>
    <t>Малые ГЭС</t>
  </si>
  <si>
    <t>Дизельная 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</si>
  <si>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</si>
  <si>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</si>
  <si>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</si>
  <si>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</si>
  <si>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</si>
  <si>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ГЭС</t>
  </si>
  <si>
    <t>Каскад Серебрянских ГЭС</t>
  </si>
  <si>
    <t>Всего по филиалу "Кольский"</t>
  </si>
  <si>
    <t>1 кв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</si>
  <si>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</si>
  <si>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</si>
  <si>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</si>
  <si>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</si>
  <si>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</si>
  <si>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Правобережная ТЭЦ-5</t>
  </si>
  <si>
    <t>Василеостровская ТЭЦ-7</t>
  </si>
  <si>
    <t>Дубровская ТЭЦ-8</t>
  </si>
  <si>
    <t>Первомайская ТЭЦ-14</t>
  </si>
  <si>
    <t>Автовская ТЭЦ-15</t>
  </si>
  <si>
    <t>Выборгская ТЭЦ-17</t>
  </si>
  <si>
    <t>Северная ТЭЦ-21</t>
  </si>
  <si>
    <t>Южная ТЭЦ-22</t>
  </si>
  <si>
    <t>Котельные</t>
  </si>
  <si>
    <t>Электрические бойлерные</t>
  </si>
  <si>
    <t>на э/энергию, г/кВтч</t>
  </si>
  <si>
    <t>на тепло, кг/Гкал</t>
  </si>
  <si>
    <t>Дубровская ТЭЦ–8</t>
  </si>
  <si>
    <t>Первомайская ТЭЦ -14</t>
  </si>
  <si>
    <t>В среднем по филиалу "Невский"</t>
  </si>
  <si>
    <t>В среднем по филиалу "Карельский"</t>
  </si>
  <si>
    <t>В среднем по филиалу "Кольский"</t>
  </si>
  <si>
    <t>В среднем по ОАО "ТГК-1"</t>
  </si>
  <si>
    <t>РД</t>
  </si>
  <si>
    <t>РСВ</t>
  </si>
  <si>
    <t>БР</t>
  </si>
  <si>
    <t>СДЭМ</t>
  </si>
  <si>
    <t>Экспорт</t>
  </si>
  <si>
    <t>Розница</t>
  </si>
  <si>
    <t>ИТОГО</t>
  </si>
  <si>
    <t>Реализация мощности (МВт, среднемесячные значения)</t>
  </si>
  <si>
    <t>Мощность КОМ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</si>
  <si>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</si>
  <si>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</si>
  <si>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</si>
  <si>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</si>
  <si>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</si>
  <si>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</si>
  <si>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</si>
  <si>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</si>
  <si>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</si>
  <si>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</si>
  <si>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2 кв</t>
  </si>
  <si>
    <t>Операционные результаты ОАО "ТГК-1" за 3-й квартал и 9 месяцев 2010 года</t>
  </si>
  <si>
    <t xml:space="preserve">Operational results of TGC-1 for the 3rd Quarter and 9 months of 2010 </t>
  </si>
  <si>
    <t>CHOOSE LANGUAGE</t>
  </si>
  <si>
    <t>ВЫБРАТЬ ЯЗЫК</t>
  </si>
  <si>
    <t>- English</t>
  </si>
  <si>
    <t>- Russian</t>
  </si>
  <si>
    <t>Содержание/Contents</t>
  </si>
  <si>
    <t>Выработка электроэнергии / Electricity generation</t>
  </si>
  <si>
    <t>Отпуск теплоэнергии / Heat output</t>
  </si>
  <si>
    <t>КИУМ / Operational efficiency</t>
  </si>
  <si>
    <t>Реализация электроэнерги и мощности / Power sales</t>
  </si>
  <si>
    <t>Покупка электроэнергии и мощности / Power purchases</t>
  </si>
  <si>
    <t>Nevsky branch</t>
  </si>
  <si>
    <t>Centralnaya CHPP</t>
  </si>
  <si>
    <t>Pravoberezhnaya CHPP-5</t>
  </si>
  <si>
    <t>Vasileostrovskaya CHPP-7</t>
  </si>
  <si>
    <t>Dubrovskaya CHPP-8</t>
  </si>
  <si>
    <t>Pervomayskaya CHPP-14</t>
  </si>
  <si>
    <t>Avtovskaya CHPP-15</t>
  </si>
  <si>
    <t>Vyborgskaya CHPP-17</t>
  </si>
  <si>
    <t>Severnaya CHPP-21</t>
  </si>
  <si>
    <t>Yuzhnaya CHPP-22</t>
  </si>
  <si>
    <t>Narvskaya HPP-13</t>
  </si>
  <si>
    <t>Vuoksa cascade</t>
  </si>
  <si>
    <t>Ladozhskie HPPs cascade</t>
  </si>
  <si>
    <t>TOTAL - Nevsky branch</t>
  </si>
  <si>
    <t>Karelsky branch</t>
  </si>
  <si>
    <t>Petrozavodskaya CHPP</t>
  </si>
  <si>
    <t>Vygskie HPPs cascade</t>
  </si>
  <si>
    <t>Kemskie HPPs cascade</t>
  </si>
  <si>
    <t>Sunskie HPPs cascade</t>
  </si>
  <si>
    <t xml:space="preserve">Malye HPPs cascade </t>
  </si>
  <si>
    <t>Diesel power-plant</t>
  </si>
  <si>
    <t xml:space="preserve">TOTAL - Karelsky branch </t>
  </si>
  <si>
    <t>Kolsky branch</t>
  </si>
  <si>
    <t>Apatitskaya CHPP</t>
  </si>
  <si>
    <t>Niva cascade</t>
  </si>
  <si>
    <t>Paz cascade</t>
  </si>
  <si>
    <t>Tuloma HPPs cascade</t>
  </si>
  <si>
    <t>Serebryanskie HPPs cascade</t>
  </si>
  <si>
    <t>TOTAL - Kolsky branch</t>
  </si>
  <si>
    <t>Murmanskaya CHPP</t>
  </si>
  <si>
    <t>TOTAL - TGC-1 excl. Murm. CHPP</t>
  </si>
  <si>
    <t>TOTAL - TGC-1 incl. Murm. CHPP</t>
  </si>
  <si>
    <t>Thermal - TOTAL</t>
  </si>
  <si>
    <t>Выработка электрической энергии, тыс. кВт∙ч</t>
  </si>
  <si>
    <t>Electricity generation, '000 kWh</t>
  </si>
  <si>
    <t>июль</t>
  </si>
  <si>
    <t>август</t>
  </si>
  <si>
    <t>сентябрь</t>
  </si>
  <si>
    <t>3 кв</t>
  </si>
  <si>
    <t>9 мес</t>
  </si>
  <si>
    <t>Отпуск тепловой энергии с коллекторов, Гкал</t>
  </si>
  <si>
    <t>Удельные расходы условного топлива на производство электрической и тепловой энергии</t>
  </si>
  <si>
    <t>Покупка электроэнергии и мощности</t>
  </si>
  <si>
    <t>Реализация электроэнергии и мощности</t>
  </si>
  <si>
    <t>Hydro - TOTAL</t>
  </si>
  <si>
    <t>1Q</t>
  </si>
  <si>
    <t>2Q</t>
  </si>
  <si>
    <t>Sep</t>
  </si>
  <si>
    <t>Aug</t>
  </si>
  <si>
    <t>Jul</t>
  </si>
  <si>
    <t>3Q</t>
  </si>
  <si>
    <t>9M</t>
  </si>
  <si>
    <t>Heat generation, GCal</t>
  </si>
  <si>
    <t>Boilers</t>
  </si>
  <si>
    <t>3 квартал</t>
  </si>
  <si>
    <t>9 месяцев</t>
  </si>
  <si>
    <t>Average for Nevsky branch</t>
  </si>
  <si>
    <t>Average for Karelsky branch</t>
  </si>
  <si>
    <t>Average for Kolsky branch</t>
  </si>
  <si>
    <t>Average for TGC-1</t>
  </si>
  <si>
    <t>on electricity, g/kWh</t>
  </si>
  <si>
    <t>on heat, kg/Gcal</t>
  </si>
  <si>
    <t>Specific consumption of fuel on electricity and heat production</t>
  </si>
  <si>
    <t>Electric capacity utilization factor, %</t>
  </si>
  <si>
    <t>9M 2009</t>
  </si>
  <si>
    <t>9M 2010</t>
  </si>
  <si>
    <t>CHPP</t>
  </si>
  <si>
    <t>HPP</t>
  </si>
  <si>
    <t>CHPP+HPP</t>
  </si>
  <si>
    <t>В среднем ОАО «ТГК-1»</t>
  </si>
  <si>
    <t>TGC-1 average</t>
  </si>
  <si>
    <t>Удельные расходы топлива / Fuel rates</t>
  </si>
  <si>
    <t xml:space="preserve">Electricity and capacity sales </t>
  </si>
  <si>
    <t>Реализация электроэнергии (тыс. кВт∙ч)</t>
  </si>
  <si>
    <t>Electricity sales, '000 kWh</t>
  </si>
  <si>
    <t>СДД</t>
  </si>
  <si>
    <t>ДДМ *</t>
  </si>
  <si>
    <t>Regulated contracts</t>
  </si>
  <si>
    <t>Day-ahead market</t>
  </si>
  <si>
    <t>Balancing market</t>
  </si>
  <si>
    <t>Unregulated electricity+capacity contracts</t>
  </si>
  <si>
    <t>Long-term electricity contracts</t>
  </si>
  <si>
    <t>Export</t>
  </si>
  <si>
    <t>Retail</t>
  </si>
  <si>
    <t>TOTAL</t>
  </si>
  <si>
    <t>Capacity sales, MW (monthly average)</t>
  </si>
  <si>
    <t>Capacity screening</t>
  </si>
  <si>
    <t>DDM *</t>
  </si>
  <si>
    <t>* - сектор долгосрочных договоров по продаже мощности (ДДМ) для ГЭС/АЭС, фактически приравненный к РД</t>
  </si>
  <si>
    <t>* - long term electricity and capacity contracts (DDM) for HPPs/NPPs (in 2009) which de facto are equal to regulated contracts</t>
  </si>
  <si>
    <t>Purchases of electricity and capacity</t>
  </si>
  <si>
    <t>Purchases of electricity ('000 kWh)</t>
  </si>
  <si>
    <t>Purchases of capacity (MW, monthly average)</t>
  </si>
  <si>
    <t>Capacity screening (KOM)</t>
  </si>
  <si>
    <t>Конкурентный отбор мощности (КОМ)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</si>
</sst>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name val="Helv"/>
      <family val="0"/>
    </font>
    <font>
      <sz val="11"/>
      <name val="Calibri"/>
      <family val="2"/>
    </font>
    <font>
      <i/>
      <sz val="11"/>
      <color indexed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0"/>
      <name val="Times New Roman"/>
      <family val="1"/>
    </font>
    <font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i/>
      <sz val="11"/>
      <color indexed="9"/>
      <name val="Calibri"/>
      <family val="2"/>
    </font>
    <font>
      <b/>
      <sz val="18"/>
      <color indexed="9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9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BD9EB"/>
        <bgColor indexed="64"/>
      </patternFill>
    </fill>
    <fill>
      <patternFill patternType="solid">
        <fgColor rgb="FF00206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8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7" fillId="0" borderId="0">
      <alignment/>
      <protection/>
    </xf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0" fontId="6" fillId="20" borderId="10" xfId="33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20" borderId="0" xfId="33" applyFont="1" applyBorder="1" applyAlignment="1">
      <alignment horizontal="center" vertical="center"/>
    </xf>
    <xf numFmtId="0" fontId="3" fillId="20" borderId="13" xfId="33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20" borderId="14" xfId="33" applyFont="1" applyBorder="1" applyAlignment="1">
      <alignment/>
    </xf>
    <xf numFmtId="0" fontId="3" fillId="20" borderId="15" xfId="33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20" borderId="18" xfId="33" applyFont="1" applyBorder="1" applyAlignment="1">
      <alignment horizontal="left" vertical="center"/>
    </xf>
    <xf numFmtId="3" fontId="8" fillId="0" borderId="19" xfId="0" applyNumberFormat="1" applyFont="1" applyFill="1" applyBorder="1" applyAlignment="1">
      <alignment/>
    </xf>
    <xf numFmtId="0" fontId="6" fillId="20" borderId="20" xfId="33" applyFont="1" applyBorder="1" applyAlignment="1">
      <alignment horizontal="left" vertical="center"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9" fillId="20" borderId="23" xfId="33" applyFont="1" applyBorder="1" applyAlignment="1">
      <alignment horizontal="left" vertical="center"/>
    </xf>
    <xf numFmtId="3" fontId="10" fillId="0" borderId="16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9" fillId="20" borderId="24" xfId="33" applyFont="1" applyBorder="1" applyAlignment="1">
      <alignment horizontal="left" vertical="center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3" fillId="20" borderId="24" xfId="33" applyFont="1" applyBorder="1" applyAlignment="1">
      <alignment horizontal="left" vertical="center" wrapText="1"/>
    </xf>
    <xf numFmtId="0" fontId="12" fillId="0" borderId="27" xfId="0" applyFont="1" applyFill="1" applyBorder="1" applyAlignment="1">
      <alignment wrapText="1"/>
    </xf>
    <xf numFmtId="3" fontId="11" fillId="0" borderId="21" xfId="0" applyNumberFormat="1" applyFont="1" applyFill="1" applyBorder="1" applyAlignment="1">
      <alignment wrapText="1"/>
    </xf>
    <xf numFmtId="3" fontId="10" fillId="0" borderId="21" xfId="0" applyNumberFormat="1" applyFont="1" applyFill="1" applyBorder="1" applyAlignment="1">
      <alignment wrapText="1"/>
    </xf>
    <xf numFmtId="3" fontId="8" fillId="0" borderId="28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 wrapText="1"/>
    </xf>
    <xf numFmtId="0" fontId="14" fillId="20" borderId="26" xfId="33" applyFont="1" applyBorder="1" applyAlignment="1">
      <alignment horizontal="center" vertical="center" wrapText="1"/>
    </xf>
    <xf numFmtId="0" fontId="14" fillId="20" borderId="31" xfId="33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/>
    </xf>
    <xf numFmtId="0" fontId="49" fillId="20" borderId="32" xfId="33" applyBorder="1" applyAlignment="1">
      <alignment vertical="center"/>
    </xf>
    <xf numFmtId="0" fontId="3" fillId="20" borderId="33" xfId="33" applyFont="1" applyBorder="1" applyAlignment="1">
      <alignment horizontal="center" vertical="center"/>
    </xf>
    <xf numFmtId="0" fontId="14" fillId="20" borderId="10" xfId="33" applyFont="1" applyBorder="1" applyAlignment="1">
      <alignment vertical="center"/>
    </xf>
    <xf numFmtId="3" fontId="17" fillId="0" borderId="34" xfId="0" applyNumberFormat="1" applyFont="1" applyBorder="1" applyAlignment="1">
      <alignment vertical="center"/>
    </xf>
    <xf numFmtId="3" fontId="17" fillId="0" borderId="34" xfId="0" applyNumberFormat="1" applyFont="1" applyFill="1" applyBorder="1" applyAlignment="1">
      <alignment vertical="center"/>
    </xf>
    <xf numFmtId="0" fontId="6" fillId="20" borderId="35" xfId="33" applyFont="1" applyBorder="1" applyAlignment="1">
      <alignment horizontal="left" vertical="center"/>
    </xf>
    <xf numFmtId="0" fontId="6" fillId="20" borderId="36" xfId="33" applyFont="1" applyBorder="1" applyAlignment="1">
      <alignment horizontal="left" vertical="center"/>
    </xf>
    <xf numFmtId="0" fontId="6" fillId="20" borderId="37" xfId="33" applyFont="1" applyBorder="1" applyAlignment="1">
      <alignment horizontal="left" vertical="center"/>
    </xf>
    <xf numFmtId="2" fontId="8" fillId="0" borderId="28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49" fillId="20" borderId="35" xfId="33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49" fillId="20" borderId="36" xfId="33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49" fillId="20" borderId="38" xfId="33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0" fontId="6" fillId="20" borderId="39" xfId="33" applyFont="1" applyBorder="1" applyAlignment="1">
      <alignment horizontal="left" vertical="center"/>
    </xf>
    <xf numFmtId="0" fontId="6" fillId="20" borderId="15" xfId="33" applyFont="1" applyBorder="1" applyAlignment="1">
      <alignment horizontal="left" vertical="center"/>
    </xf>
    <xf numFmtId="0" fontId="26" fillId="0" borderId="0" xfId="0" applyFont="1" applyAlignment="1">
      <alignment/>
    </xf>
    <xf numFmtId="0" fontId="10" fillId="0" borderId="34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wrapText="1"/>
    </xf>
    <xf numFmtId="0" fontId="3" fillId="20" borderId="38" xfId="33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49" fillId="20" borderId="19" xfId="33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15" fillId="33" borderId="0" xfId="33" applyFont="1" applyFill="1" applyBorder="1" applyAlignment="1">
      <alignment horizontal="center" vertical="center"/>
    </xf>
    <xf numFmtId="0" fontId="2" fillId="20" borderId="0" xfId="33" applyFont="1" applyBorder="1" applyAlignment="1">
      <alignment horizontal="center" vertical="center"/>
    </xf>
    <xf numFmtId="0" fontId="2" fillId="20" borderId="13" xfId="33" applyFont="1" applyBorder="1" applyAlignment="1">
      <alignment horizontal="center" vertical="center"/>
    </xf>
    <xf numFmtId="0" fontId="2" fillId="20" borderId="14" xfId="33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20" borderId="14" xfId="33" applyFont="1" applyBorder="1" applyAlignment="1">
      <alignment/>
    </xf>
    <xf numFmtId="0" fontId="14" fillId="20" borderId="18" xfId="33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0" fontId="15" fillId="33" borderId="13" xfId="33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/>
    </xf>
    <xf numFmtId="0" fontId="9" fillId="20" borderId="44" xfId="33" applyFont="1" applyBorder="1" applyAlignment="1">
      <alignment horizontal="left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 vertical="center"/>
    </xf>
    <xf numFmtId="0" fontId="9" fillId="20" borderId="11" xfId="33" applyFont="1" applyBorder="1" applyAlignment="1">
      <alignment horizontal="left" vertical="center"/>
    </xf>
    <xf numFmtId="2" fontId="8" fillId="0" borderId="45" xfId="0" applyNumberFormat="1" applyFont="1" applyBorder="1" applyAlignment="1">
      <alignment horizontal="center" vertical="center"/>
    </xf>
    <xf numFmtId="2" fontId="8" fillId="0" borderId="46" xfId="0" applyNumberFormat="1" applyFont="1" applyBorder="1" applyAlignment="1">
      <alignment horizontal="center" vertical="center"/>
    </xf>
    <xf numFmtId="0" fontId="9" fillId="20" borderId="47" xfId="33" applyFont="1" applyBorder="1" applyAlignment="1">
      <alignment horizontal="left" vertical="center"/>
    </xf>
    <xf numFmtId="2" fontId="0" fillId="0" borderId="28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3" fillId="20" borderId="45" xfId="33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45" xfId="0" applyNumberFormat="1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0" fontId="3" fillId="20" borderId="38" xfId="33" applyFont="1" applyBorder="1" applyAlignment="1">
      <alignment horizontal="center" vertical="center"/>
    </xf>
    <xf numFmtId="0" fontId="2" fillId="20" borderId="39" xfId="33" applyFont="1" applyBorder="1" applyAlignment="1">
      <alignment vertical="center"/>
    </xf>
    <xf numFmtId="0" fontId="2" fillId="20" borderId="36" xfId="33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17" fillId="0" borderId="45" xfId="0" applyNumberFormat="1" applyFont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9" fillId="0" borderId="45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Alignment="1">
      <alignment/>
    </xf>
    <xf numFmtId="0" fontId="6" fillId="20" borderId="10" xfId="33" applyFont="1" applyBorder="1" applyAlignment="1">
      <alignment horizontal="left" vertical="center"/>
    </xf>
    <xf numFmtId="0" fontId="6" fillId="20" borderId="18" xfId="33" applyFont="1" applyBorder="1" applyAlignment="1">
      <alignment horizontal="left" vertical="center"/>
    </xf>
    <xf numFmtId="0" fontId="6" fillId="20" borderId="35" xfId="33" applyFont="1" applyBorder="1" applyAlignment="1">
      <alignment horizontal="left" vertical="center"/>
    </xf>
    <xf numFmtId="0" fontId="6" fillId="20" borderId="36" xfId="33" applyFont="1" applyBorder="1" applyAlignment="1">
      <alignment horizontal="left" vertical="center"/>
    </xf>
    <xf numFmtId="0" fontId="6" fillId="20" borderId="37" xfId="33" applyFont="1" applyBorder="1" applyAlignment="1">
      <alignment horizontal="left" vertical="center"/>
    </xf>
    <xf numFmtId="0" fontId="6" fillId="20" borderId="15" xfId="33" applyFont="1" applyBorder="1" applyAlignment="1">
      <alignment horizontal="left" vertical="center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2" fillId="0" borderId="48" xfId="33" applyFont="1" applyFill="1" applyBorder="1" applyAlignment="1">
      <alignment/>
    </xf>
    <xf numFmtId="0" fontId="22" fillId="20" borderId="0" xfId="33" applyFont="1" applyBorder="1" applyAlignment="1">
      <alignment horizontal="right"/>
    </xf>
    <xf numFmtId="0" fontId="22" fillId="20" borderId="45" xfId="33" applyFont="1" applyBorder="1" applyAlignment="1">
      <alignment horizontal="right"/>
    </xf>
    <xf numFmtId="0" fontId="23" fillId="20" borderId="24" xfId="33" applyFont="1" applyBorder="1" applyAlignment="1">
      <alignment horizontal="left" vertical="center"/>
    </xf>
    <xf numFmtId="0" fontId="6" fillId="20" borderId="18" xfId="33" applyFont="1" applyBorder="1" applyAlignment="1">
      <alignment vertical="center"/>
    </xf>
    <xf numFmtId="0" fontId="14" fillId="20" borderId="23" xfId="33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14" fillId="0" borderId="48" xfId="33" applyFont="1" applyFill="1" applyBorder="1" applyAlignment="1">
      <alignment/>
    </xf>
    <xf numFmtId="0" fontId="14" fillId="20" borderId="0" xfId="33" applyFont="1" applyBorder="1" applyAlignment="1">
      <alignment horizontal="right"/>
    </xf>
    <xf numFmtId="0" fontId="14" fillId="20" borderId="45" xfId="33" applyFont="1" applyBorder="1" applyAlignment="1">
      <alignment horizontal="right"/>
    </xf>
    <xf numFmtId="3" fontId="21" fillId="0" borderId="2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30" fillId="0" borderId="29" xfId="0" applyNumberFormat="1" applyFont="1" applyBorder="1" applyAlignment="1">
      <alignment/>
    </xf>
    <xf numFmtId="3" fontId="30" fillId="0" borderId="29" xfId="0" applyNumberFormat="1" applyFont="1" applyBorder="1" applyAlignment="1">
      <alignment vertical="center"/>
    </xf>
    <xf numFmtId="3" fontId="20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20" borderId="18" xfId="33" applyFont="1" applyBorder="1" applyAlignment="1">
      <alignment horizontal="left" vertical="center"/>
    </xf>
    <xf numFmtId="0" fontId="6" fillId="20" borderId="20" xfId="33" applyFont="1" applyBorder="1" applyAlignment="1">
      <alignment horizontal="left" vertical="center"/>
    </xf>
    <xf numFmtId="0" fontId="9" fillId="20" borderId="23" xfId="33" applyFont="1" applyBorder="1" applyAlignment="1">
      <alignment horizontal="left" vertical="center"/>
    </xf>
    <xf numFmtId="0" fontId="3" fillId="20" borderId="21" xfId="33" applyFont="1" applyBorder="1" applyAlignment="1">
      <alignment horizontal="center" vertical="center"/>
    </xf>
    <xf numFmtId="3" fontId="8" fillId="0" borderId="34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 wrapText="1"/>
    </xf>
    <xf numFmtId="3" fontId="10" fillId="0" borderId="22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6" fillId="20" borderId="10" xfId="33" applyFont="1" applyBorder="1" applyAlignment="1">
      <alignment horizontal="left" vertical="center"/>
    </xf>
    <xf numFmtId="3" fontId="10" fillId="0" borderId="30" xfId="0" applyNumberFormat="1" applyFont="1" applyFill="1" applyBorder="1" applyAlignment="1">
      <alignment wrapText="1"/>
    </xf>
    <xf numFmtId="3" fontId="10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20" borderId="24" xfId="33" applyFont="1" applyBorder="1" applyAlignment="1">
      <alignment horizontal="left" vertical="center"/>
    </xf>
    <xf numFmtId="0" fontId="3" fillId="20" borderId="24" xfId="33" applyFont="1" applyBorder="1" applyAlignment="1">
      <alignment horizontal="left" vertical="center" wrapText="1"/>
    </xf>
    <xf numFmtId="0" fontId="2" fillId="20" borderId="28" xfId="33" applyFont="1" applyBorder="1" applyAlignment="1">
      <alignment horizontal="center" vertical="center"/>
    </xf>
    <xf numFmtId="0" fontId="2" fillId="20" borderId="14" xfId="33" applyFont="1" applyBorder="1" applyAlignment="1">
      <alignment horizontal="center" vertical="center"/>
    </xf>
    <xf numFmtId="0" fontId="14" fillId="20" borderId="0" xfId="33" applyFont="1" applyBorder="1" applyAlignment="1">
      <alignment horizontal="left"/>
    </xf>
    <xf numFmtId="0" fontId="14" fillId="20" borderId="45" xfId="33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9" fillId="20" borderId="0" xfId="33" applyBorder="1" applyAlignment="1">
      <alignment/>
    </xf>
    <xf numFmtId="0" fontId="2" fillId="20" borderId="0" xfId="33" applyFont="1" applyBorder="1" applyAlignment="1">
      <alignment horizontal="center" vertical="center"/>
    </xf>
    <xf numFmtId="0" fontId="0" fillId="0" borderId="0" xfId="0" applyAlignment="1">
      <alignment/>
    </xf>
    <xf numFmtId="0" fontId="49" fillId="20" borderId="14" xfId="33" applyBorder="1" applyAlignment="1">
      <alignment/>
    </xf>
    <xf numFmtId="0" fontId="3" fillId="20" borderId="22" xfId="33" applyFont="1" applyBorder="1" applyAlignment="1">
      <alignment horizontal="center" vertical="center"/>
    </xf>
    <xf numFmtId="0" fontId="6" fillId="20" borderId="10" xfId="33" applyFont="1" applyBorder="1" applyAlignment="1">
      <alignment horizontal="left" vertical="center"/>
    </xf>
    <xf numFmtId="0" fontId="3" fillId="20" borderId="0" xfId="33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20" borderId="35" xfId="33" applyFont="1" applyBorder="1" applyAlignment="1">
      <alignment horizontal="left" vertical="center"/>
    </xf>
    <xf numFmtId="0" fontId="6" fillId="20" borderId="36" xfId="33" applyFont="1" applyBorder="1" applyAlignment="1">
      <alignment horizontal="left" vertical="center"/>
    </xf>
    <xf numFmtId="0" fontId="6" fillId="20" borderId="37" xfId="33" applyFont="1" applyBorder="1" applyAlignment="1">
      <alignment horizontal="left" vertical="center"/>
    </xf>
    <xf numFmtId="0" fontId="6" fillId="20" borderId="15" xfId="33" applyFont="1" applyBorder="1" applyAlignment="1">
      <alignment horizontal="left" vertical="center"/>
    </xf>
    <xf numFmtId="0" fontId="3" fillId="20" borderId="21" xfId="33" applyFont="1" applyBorder="1" applyAlignment="1">
      <alignment horizontal="center" vertical="center"/>
    </xf>
    <xf numFmtId="3" fontId="19" fillId="0" borderId="28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 horizontal="center"/>
    </xf>
    <xf numFmtId="3" fontId="19" fillId="0" borderId="45" xfId="0" applyNumberFormat="1" applyFont="1" applyFill="1" applyBorder="1" applyAlignment="1">
      <alignment horizontal="center"/>
    </xf>
    <xf numFmtId="3" fontId="19" fillId="0" borderId="33" xfId="0" applyNumberFormat="1" applyFont="1" applyFill="1" applyBorder="1" applyAlignment="1">
      <alignment/>
    </xf>
    <xf numFmtId="4" fontId="19" fillId="0" borderId="16" xfId="0" applyNumberFormat="1" applyFont="1" applyFill="1" applyBorder="1" applyAlignment="1">
      <alignment horizontal="center"/>
    </xf>
    <xf numFmtId="3" fontId="19" fillId="0" borderId="28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 horizontal="center"/>
    </xf>
    <xf numFmtId="3" fontId="21" fillId="0" borderId="45" xfId="0" applyNumberFormat="1" applyFont="1" applyFill="1" applyBorder="1" applyAlignment="1">
      <alignment/>
    </xf>
    <xf numFmtId="3" fontId="21" fillId="0" borderId="45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9" fillId="0" borderId="34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21" fillId="0" borderId="28" xfId="0" applyNumberFormat="1" applyFont="1" applyFill="1" applyBorder="1" applyAlignment="1">
      <alignment/>
    </xf>
    <xf numFmtId="3" fontId="21" fillId="0" borderId="28" xfId="0" applyNumberFormat="1" applyFont="1" applyFill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48" xfId="0" applyNumberFormat="1" applyFont="1" applyFill="1" applyBorder="1" applyAlignment="1">
      <alignment/>
    </xf>
    <xf numFmtId="3" fontId="22" fillId="20" borderId="0" xfId="33" applyNumberFormat="1" applyFont="1" applyBorder="1" applyAlignment="1">
      <alignment/>
    </xf>
    <xf numFmtId="3" fontId="22" fillId="20" borderId="13" xfId="33" applyNumberFormat="1" applyFont="1" applyBorder="1" applyAlignment="1">
      <alignment/>
    </xf>
    <xf numFmtId="3" fontId="22" fillId="20" borderId="0" xfId="33" applyNumberFormat="1" applyFont="1" applyBorder="1" applyAlignment="1">
      <alignment/>
    </xf>
    <xf numFmtId="3" fontId="22" fillId="20" borderId="45" xfId="33" applyNumberFormat="1" applyFont="1" applyBorder="1" applyAlignment="1">
      <alignment/>
    </xf>
    <xf numFmtId="3" fontId="22" fillId="20" borderId="33" xfId="33" applyNumberFormat="1" applyFont="1" applyBorder="1" applyAlignment="1">
      <alignment/>
    </xf>
    <xf numFmtId="3" fontId="22" fillId="20" borderId="45" xfId="33" applyNumberFormat="1" applyFont="1" applyBorder="1" applyAlignment="1">
      <alignment/>
    </xf>
    <xf numFmtId="3" fontId="20" fillId="0" borderId="29" xfId="55" applyNumberFormat="1" applyFont="1" applyFill="1" applyBorder="1" applyAlignment="1">
      <alignment horizontal="right" vertical="center" wrapText="1"/>
      <protection/>
    </xf>
    <xf numFmtId="3" fontId="20" fillId="0" borderId="30" xfId="0" applyNumberFormat="1" applyFont="1" applyFill="1" applyBorder="1" applyAlignment="1">
      <alignment horizontal="right" vertical="center"/>
    </xf>
    <xf numFmtId="3" fontId="20" fillId="0" borderId="29" xfId="0" applyNumberFormat="1" applyFont="1" applyFill="1" applyBorder="1" applyAlignment="1">
      <alignment horizontal="right" vertical="center" wrapText="1"/>
    </xf>
    <xf numFmtId="3" fontId="20" fillId="0" borderId="29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21" xfId="0" applyNumberFormat="1" applyFont="1" applyFill="1" applyBorder="1" applyAlignment="1">
      <alignment horizontal="right" vertical="center" wrapText="1"/>
    </xf>
    <xf numFmtId="0" fontId="2" fillId="20" borderId="0" xfId="33" applyFont="1" applyBorder="1" applyAlignment="1">
      <alignment horizontal="center" vertical="center"/>
    </xf>
    <xf numFmtId="0" fontId="2" fillId="20" borderId="14" xfId="33" applyFont="1" applyBorder="1" applyAlignment="1">
      <alignment horizontal="center" vertical="center"/>
    </xf>
    <xf numFmtId="0" fontId="23" fillId="20" borderId="24" xfId="33" applyFont="1" applyBorder="1" applyAlignment="1">
      <alignment horizontal="left" vertical="center"/>
    </xf>
    <xf numFmtId="0" fontId="14" fillId="20" borderId="23" xfId="33" applyFont="1" applyBorder="1" applyAlignment="1">
      <alignment horizontal="left" vertical="center" wrapText="1"/>
    </xf>
    <xf numFmtId="0" fontId="15" fillId="33" borderId="16" xfId="33" applyFont="1" applyFill="1" applyBorder="1" applyAlignment="1">
      <alignment horizontal="left" vertical="center"/>
    </xf>
    <xf numFmtId="0" fontId="15" fillId="33" borderId="19" xfId="33" applyFont="1" applyFill="1" applyBorder="1" applyAlignment="1">
      <alignment horizontal="left" vertical="center"/>
    </xf>
    <xf numFmtId="0" fontId="49" fillId="20" borderId="13" xfId="33" applyBorder="1" applyAlignment="1">
      <alignment/>
    </xf>
    <xf numFmtId="0" fontId="0" fillId="0" borderId="13" xfId="0" applyBorder="1" applyAlignment="1">
      <alignment/>
    </xf>
    <xf numFmtId="3" fontId="30" fillId="0" borderId="3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30" fillId="0" borderId="30" xfId="0" applyNumberFormat="1" applyFont="1" applyBorder="1" applyAlignment="1">
      <alignment vertical="center"/>
    </xf>
    <xf numFmtId="3" fontId="22" fillId="20" borderId="13" xfId="33" applyNumberFormat="1" applyFont="1" applyBorder="1" applyAlignment="1">
      <alignment/>
    </xf>
    <xf numFmtId="0" fontId="49" fillId="20" borderId="0" xfId="33" applyBorder="1" applyAlignment="1">
      <alignment horizontal="center" vertical="center"/>
    </xf>
    <xf numFmtId="0" fontId="49" fillId="20" borderId="15" xfId="33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49" fillId="20" borderId="0" xfId="33" applyAlignment="1">
      <alignment horizontal="center" vertical="center"/>
    </xf>
    <xf numFmtId="0" fontId="25" fillId="33" borderId="50" xfId="33" applyFont="1" applyFill="1" applyBorder="1" applyAlignment="1">
      <alignment horizontal="left" vertical="center"/>
    </xf>
    <xf numFmtId="0" fontId="25" fillId="33" borderId="10" xfId="33" applyFont="1" applyFill="1" applyBorder="1" applyAlignment="1">
      <alignment horizontal="left" vertical="center"/>
    </xf>
    <xf numFmtId="0" fontId="15" fillId="33" borderId="43" xfId="33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49" fillId="20" borderId="10" xfId="33" applyBorder="1" applyAlignment="1">
      <alignment horizontal="justify" wrapText="1"/>
    </xf>
    <xf numFmtId="0" fontId="14" fillId="20" borderId="19" xfId="33" applyFont="1" applyBorder="1" applyAlignment="1">
      <alignment horizontal="center" vertical="center" wrapText="1"/>
    </xf>
    <xf numFmtId="0" fontId="14" fillId="20" borderId="34" xfId="33" applyFont="1" applyBorder="1" applyAlignment="1">
      <alignment horizontal="center" vertical="center" wrapText="1"/>
    </xf>
    <xf numFmtId="0" fontId="49" fillId="20" borderId="10" xfId="33" applyBorder="1" applyAlignment="1">
      <alignment vertical="center" wrapText="1"/>
    </xf>
    <xf numFmtId="0" fontId="49" fillId="20" borderId="0" xfId="33" applyBorder="1" applyAlignment="1">
      <alignment vertical="center" wrapText="1"/>
    </xf>
    <xf numFmtId="0" fontId="14" fillId="20" borderId="10" xfId="33" applyFont="1" applyBorder="1" applyAlignment="1">
      <alignment vertical="center" wrapText="1"/>
    </xf>
    <xf numFmtId="0" fontId="49" fillId="20" borderId="10" xfId="33" applyBorder="1" applyAlignment="1">
      <alignment vertical="center"/>
    </xf>
    <xf numFmtId="0" fontId="49" fillId="20" borderId="0" xfId="33" applyBorder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3" fontId="1" fillId="0" borderId="28" xfId="0" applyNumberFormat="1" applyFont="1" applyFill="1" applyBorder="1" applyAlignment="1">
      <alignment vertical="center"/>
    </xf>
    <xf numFmtId="2" fontId="8" fillId="0" borderId="14" xfId="0" applyNumberFormat="1" applyFont="1" applyBorder="1" applyAlignment="1">
      <alignment horizontal="center"/>
    </xf>
    <xf numFmtId="0" fontId="15" fillId="33" borderId="14" xfId="33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34" borderId="0" xfId="21" applyFill="1" applyAlignment="1">
      <alignment/>
    </xf>
    <xf numFmtId="0" fontId="0" fillId="34" borderId="0" xfId="21" applyFill="1" applyBorder="1" applyAlignment="1">
      <alignment/>
    </xf>
    <xf numFmtId="0" fontId="27" fillId="34" borderId="0" xfId="21" applyFont="1" applyFill="1" applyBorder="1" applyAlignment="1">
      <alignment/>
    </xf>
    <xf numFmtId="0" fontId="16" fillId="34" borderId="0" xfId="21" applyFont="1" applyFill="1" applyBorder="1" applyAlignment="1">
      <alignment/>
    </xf>
    <xf numFmtId="0" fontId="16" fillId="34" borderId="0" xfId="21" applyFont="1" applyFill="1" applyAlignment="1">
      <alignment/>
    </xf>
    <xf numFmtId="0" fontId="16" fillId="34" borderId="0" xfId="21" applyFont="1" applyFill="1" applyAlignment="1">
      <alignment horizontal="center"/>
    </xf>
    <xf numFmtId="0" fontId="28" fillId="34" borderId="0" xfId="21" applyFont="1" applyFill="1" applyAlignment="1">
      <alignment/>
    </xf>
    <xf numFmtId="49" fontId="28" fillId="34" borderId="0" xfId="21" applyNumberFormat="1" applyFont="1" applyFill="1" applyAlignment="1">
      <alignment/>
    </xf>
    <xf numFmtId="0" fontId="4" fillId="34" borderId="0" xfId="21" applyFont="1" applyFill="1" applyAlignment="1">
      <alignment horizontal="right"/>
    </xf>
    <xf numFmtId="0" fontId="0" fillId="34" borderId="0" xfId="21" applyFill="1" applyAlignment="1">
      <alignment horizontal="right"/>
    </xf>
    <xf numFmtId="0" fontId="29" fillId="35" borderId="0" xfId="33" applyFont="1" applyFill="1" applyAlignment="1">
      <alignment horizontal="center" vertical="center"/>
    </xf>
    <xf numFmtId="0" fontId="2" fillId="20" borderId="14" xfId="33" applyFont="1" applyBorder="1" applyAlignment="1">
      <alignment horizontal="center" vertical="center"/>
    </xf>
    <xf numFmtId="0" fontId="53" fillId="34" borderId="0" xfId="42" applyFill="1" applyBorder="1" applyAlignment="1">
      <alignment horizontal="center"/>
    </xf>
    <xf numFmtId="0" fontId="53" fillId="34" borderId="0" xfId="42" applyFill="1" applyAlignment="1">
      <alignment/>
    </xf>
    <xf numFmtId="0" fontId="53" fillId="34" borderId="0" xfId="42" applyFill="1" applyAlignment="1">
      <alignment horizontal="center"/>
    </xf>
    <xf numFmtId="0" fontId="27" fillId="34" borderId="28" xfId="21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7" fillId="34" borderId="45" xfId="21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16" fillId="34" borderId="0" xfId="21" applyFont="1" applyFill="1" applyAlignment="1">
      <alignment horizontal="center"/>
    </xf>
    <xf numFmtId="0" fontId="2" fillId="20" borderId="28" xfId="33" applyFont="1" applyBorder="1" applyAlignment="1">
      <alignment horizontal="center" vertical="center"/>
    </xf>
    <xf numFmtId="0" fontId="49" fillId="20" borderId="0" xfId="33" applyBorder="1" applyAlignment="1">
      <alignment horizontal="center" vertical="center"/>
    </xf>
    <xf numFmtId="0" fontId="2" fillId="20" borderId="45" xfId="33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2" fillId="20" borderId="33" xfId="33" applyFont="1" applyBorder="1" applyAlignment="1">
      <alignment horizontal="center" vertical="center"/>
    </xf>
    <xf numFmtId="0" fontId="2" fillId="20" borderId="14" xfId="33" applyFont="1" applyBorder="1" applyAlignment="1">
      <alignment horizontal="center" vertical="center"/>
    </xf>
    <xf numFmtId="0" fontId="2" fillId="20" borderId="45" xfId="33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20" borderId="10" xfId="33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20" borderId="10" xfId="33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" fillId="20" borderId="34" xfId="33" applyFont="1" applyBorder="1" applyAlignment="1">
      <alignment horizontal="center"/>
    </xf>
    <xf numFmtId="0" fontId="2" fillId="20" borderId="18" xfId="33" applyFont="1" applyBorder="1" applyAlignment="1">
      <alignment horizontal="center"/>
    </xf>
    <xf numFmtId="0" fontId="2" fillId="20" borderId="0" xfId="33" applyFont="1" applyBorder="1" applyAlignment="1">
      <alignment horizontal="center" wrapText="1"/>
    </xf>
    <xf numFmtId="0" fontId="2" fillId="20" borderId="13" xfId="33" applyFont="1" applyBorder="1" applyAlignment="1">
      <alignment horizontal="center" wrapText="1"/>
    </xf>
    <xf numFmtId="0" fontId="2" fillId="20" borderId="19" xfId="33" applyFont="1" applyBorder="1" applyAlignment="1">
      <alignment horizontal="center" vertical="center"/>
    </xf>
    <xf numFmtId="0" fontId="2" fillId="20" borderId="34" xfId="33" applyFont="1" applyBorder="1" applyAlignment="1">
      <alignment horizontal="center" vertical="center"/>
    </xf>
    <xf numFmtId="0" fontId="24" fillId="20" borderId="38" xfId="33" applyFont="1" applyBorder="1" applyAlignment="1">
      <alignment horizontal="center"/>
    </xf>
    <xf numFmtId="0" fontId="24" fillId="20" borderId="45" xfId="33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20" borderId="38" xfId="33" applyFont="1" applyBorder="1" applyAlignment="1">
      <alignment horizontal="center"/>
    </xf>
    <xf numFmtId="0" fontId="2" fillId="20" borderId="45" xfId="33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14" fillId="20" borderId="35" xfId="33" applyFont="1" applyBorder="1" applyAlignment="1">
      <alignment horizontal="left" vertical="center"/>
    </xf>
    <xf numFmtId="164" fontId="10" fillId="0" borderId="19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10" fillId="0" borderId="34" xfId="0" applyNumberFormat="1" applyFont="1" applyBorder="1" applyAlignment="1">
      <alignment horizontal="center" wrapText="1"/>
    </xf>
    <xf numFmtId="2" fontId="10" fillId="0" borderId="29" xfId="0" applyNumberFormat="1" applyFont="1" applyFill="1" applyBorder="1" applyAlignment="1">
      <alignment horizontal="center" vertical="center"/>
    </xf>
    <xf numFmtId="2" fontId="10" fillId="0" borderId="51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104775</xdr:rowOff>
    </xdr:from>
    <xdr:to>
      <xdr:col>9</xdr:col>
      <xdr:colOff>95250</xdr:colOff>
      <xdr:row>12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4775"/>
          <a:ext cx="3276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G20" sqref="G20"/>
    </sheetView>
  </sheetViews>
  <sheetFormatPr defaultColWidth="9.140625" defaultRowHeight="15"/>
  <sheetData>
    <row r="1" spans="1:14" ht="15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1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5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15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</row>
    <row r="7" spans="1:14" ht="15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</row>
    <row r="8" spans="1:14" ht="1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</row>
    <row r="9" spans="1:14" ht="15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</row>
    <row r="10" spans="1:14" ht="15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</row>
    <row r="11" spans="1:14" ht="15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</row>
    <row r="12" spans="1:14" ht="15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</row>
    <row r="13" spans="1:14" ht="1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</row>
    <row r="14" spans="1:14" ht="21">
      <c r="A14" s="296" t="s">
        <v>64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</row>
    <row r="15" spans="1:14" ht="21">
      <c r="A15" s="282"/>
      <c r="B15" s="282"/>
      <c r="C15" s="283"/>
      <c r="D15" s="283"/>
      <c r="E15" s="284"/>
      <c r="F15" s="284"/>
      <c r="G15" s="284"/>
      <c r="H15" s="284"/>
      <c r="I15" s="284"/>
      <c r="J15" s="284"/>
      <c r="K15" s="284"/>
      <c r="L15" s="282"/>
      <c r="M15" s="282"/>
      <c r="N15" s="282"/>
    </row>
    <row r="16" spans="1:14" ht="21">
      <c r="A16" s="298" t="s">
        <v>65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</row>
    <row r="17" spans="1:14" ht="15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</row>
    <row r="18" spans="1:14" ht="18.75">
      <c r="A18" s="281"/>
      <c r="B18" s="281"/>
      <c r="C18" s="281"/>
      <c r="D18" s="281"/>
      <c r="E18" s="281"/>
      <c r="F18" s="285"/>
      <c r="G18" s="286" t="s">
        <v>67</v>
      </c>
      <c r="H18" s="285"/>
      <c r="I18" s="281"/>
      <c r="J18" s="281"/>
      <c r="K18" s="281"/>
      <c r="L18" s="281"/>
      <c r="M18" s="281"/>
      <c r="N18" s="281"/>
    </row>
    <row r="19" spans="1:14" ht="18.75">
      <c r="A19" s="281"/>
      <c r="B19" s="281"/>
      <c r="C19" s="281"/>
      <c r="D19" s="281"/>
      <c r="E19" s="285"/>
      <c r="F19" s="285"/>
      <c r="G19" s="286" t="s">
        <v>66</v>
      </c>
      <c r="H19" s="286"/>
      <c r="I19" s="281"/>
      <c r="J19" s="281"/>
      <c r="K19" s="281"/>
      <c r="L19" s="281"/>
      <c r="M19" s="281"/>
      <c r="N19" s="281"/>
    </row>
    <row r="20" spans="1:14" ht="26.25">
      <c r="A20" s="281"/>
      <c r="B20" s="281"/>
      <c r="C20" s="281"/>
      <c r="D20" s="281"/>
      <c r="E20" s="281"/>
      <c r="F20" s="281"/>
      <c r="G20" s="291">
        <v>1</v>
      </c>
      <c r="H20" s="281"/>
      <c r="I20" s="281"/>
      <c r="J20" s="281"/>
      <c r="K20" s="281"/>
      <c r="L20" s="281"/>
      <c r="M20" s="281"/>
      <c r="N20" s="281"/>
    </row>
    <row r="21" spans="1:14" ht="15.75">
      <c r="A21" s="281"/>
      <c r="B21" s="281"/>
      <c r="C21" s="281"/>
      <c r="D21" s="281"/>
      <c r="E21" s="281"/>
      <c r="F21" s="287">
        <v>1</v>
      </c>
      <c r="G21" s="288" t="s">
        <v>68</v>
      </c>
      <c r="H21" s="287"/>
      <c r="I21" s="281"/>
      <c r="J21" s="281"/>
      <c r="K21" s="281"/>
      <c r="L21" s="281"/>
      <c r="M21" s="281"/>
      <c r="N21" s="281"/>
    </row>
    <row r="22" spans="1:14" ht="15.75">
      <c r="A22" s="281"/>
      <c r="B22" s="281"/>
      <c r="C22" s="281"/>
      <c r="D22" s="281"/>
      <c r="E22" s="281"/>
      <c r="F22" s="287">
        <v>2</v>
      </c>
      <c r="G22" s="288" t="s">
        <v>69</v>
      </c>
      <c r="H22" s="287"/>
      <c r="I22" s="281"/>
      <c r="J22" s="281"/>
      <c r="K22" s="281"/>
      <c r="L22" s="281"/>
      <c r="M22" s="281"/>
      <c r="N22" s="281"/>
    </row>
    <row r="23" spans="1:14" ht="15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</row>
    <row r="24" spans="1:14" ht="18.75">
      <c r="A24" s="281"/>
      <c r="B24" s="281"/>
      <c r="C24" s="281"/>
      <c r="D24" s="281"/>
      <c r="E24" s="281"/>
      <c r="F24" s="300" t="s">
        <v>70</v>
      </c>
      <c r="G24" s="300"/>
      <c r="H24" s="300"/>
      <c r="I24" s="281"/>
      <c r="J24" s="281"/>
      <c r="K24" s="281"/>
      <c r="L24" s="281"/>
      <c r="M24" s="281"/>
      <c r="N24" s="281"/>
    </row>
    <row r="25" spans="1:14" ht="15.75">
      <c r="A25" s="281"/>
      <c r="B25" s="281"/>
      <c r="C25" s="289">
        <v>1</v>
      </c>
      <c r="D25" s="295" t="s">
        <v>71</v>
      </c>
      <c r="E25" s="295"/>
      <c r="F25" s="295"/>
      <c r="G25" s="295"/>
      <c r="H25" s="295"/>
      <c r="I25" s="295"/>
      <c r="J25" s="295"/>
      <c r="K25" s="281"/>
      <c r="L25" s="281"/>
      <c r="M25" s="281"/>
      <c r="N25" s="281"/>
    </row>
    <row r="26" spans="1:14" ht="15.75">
      <c r="A26" s="281"/>
      <c r="B26" s="281"/>
      <c r="C26" s="289">
        <v>2</v>
      </c>
      <c r="D26" s="287"/>
      <c r="E26" s="295" t="s">
        <v>72</v>
      </c>
      <c r="F26" s="295"/>
      <c r="G26" s="295"/>
      <c r="H26" s="295"/>
      <c r="I26" s="295"/>
      <c r="J26" s="287"/>
      <c r="K26" s="281"/>
      <c r="L26" s="281"/>
      <c r="M26" s="281"/>
      <c r="N26" s="281"/>
    </row>
    <row r="27" spans="1:14" ht="15.75">
      <c r="A27" s="281"/>
      <c r="B27" s="281"/>
      <c r="C27" s="289">
        <v>3</v>
      </c>
      <c r="D27" s="287"/>
      <c r="E27" s="295" t="s">
        <v>147</v>
      </c>
      <c r="F27" s="295"/>
      <c r="G27" s="295"/>
      <c r="H27" s="295"/>
      <c r="I27" s="295"/>
      <c r="J27" s="287"/>
      <c r="K27" s="281"/>
      <c r="L27" s="281"/>
      <c r="M27" s="281"/>
      <c r="N27" s="281"/>
    </row>
    <row r="28" spans="1:14" ht="15.75">
      <c r="A28" s="281"/>
      <c r="B28" s="281"/>
      <c r="C28" s="289">
        <v>4</v>
      </c>
      <c r="D28" s="287"/>
      <c r="E28" s="295" t="s">
        <v>73</v>
      </c>
      <c r="F28" s="295"/>
      <c r="G28" s="295"/>
      <c r="H28" s="295"/>
      <c r="I28" s="295"/>
      <c r="J28" s="287"/>
      <c r="K28" s="281"/>
      <c r="L28" s="281"/>
      <c r="M28" s="281"/>
      <c r="N28" s="281"/>
    </row>
    <row r="29" spans="1:14" ht="15.75">
      <c r="A29" s="281"/>
      <c r="B29" s="281"/>
      <c r="C29" s="289">
        <v>5</v>
      </c>
      <c r="D29" s="293" t="s">
        <v>74</v>
      </c>
      <c r="E29" s="294"/>
      <c r="F29" s="294"/>
      <c r="G29" s="294"/>
      <c r="H29" s="294"/>
      <c r="I29" s="294"/>
      <c r="J29" s="294"/>
      <c r="K29" s="281"/>
      <c r="L29" s="281"/>
      <c r="M29" s="281"/>
      <c r="N29" s="281"/>
    </row>
    <row r="30" spans="1:14" ht="15.75">
      <c r="A30" s="281"/>
      <c r="B30" s="281"/>
      <c r="C30" s="289">
        <v>6</v>
      </c>
      <c r="D30" s="295" t="s">
        <v>75</v>
      </c>
      <c r="E30" s="295"/>
      <c r="F30" s="295"/>
      <c r="G30" s="295"/>
      <c r="H30" s="295"/>
      <c r="I30" s="295"/>
      <c r="J30" s="295"/>
      <c r="K30" s="281"/>
      <c r="L30" s="281"/>
      <c r="M30" s="281"/>
      <c r="N30" s="281"/>
    </row>
    <row r="31" spans="1:14" ht="15">
      <c r="A31" s="281"/>
      <c r="B31" s="281"/>
      <c r="C31" s="290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</row>
    <row r="32" spans="1:14" ht="15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</row>
    <row r="33" spans="1:14" ht="15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</row>
  </sheetData>
  <sheetProtection/>
  <mergeCells count="9">
    <mergeCell ref="D29:J29"/>
    <mergeCell ref="D30:J30"/>
    <mergeCell ref="D25:J25"/>
    <mergeCell ref="A14:N14"/>
    <mergeCell ref="A16:N16"/>
    <mergeCell ref="F24:H24"/>
    <mergeCell ref="E26:I26"/>
    <mergeCell ref="E27:I27"/>
    <mergeCell ref="E28:I28"/>
  </mergeCells>
  <hyperlinks>
    <hyperlink ref="D25:J25" location="'1. Electricity'!A1" display="Выработка электроэнергии / Electricity generation"/>
    <hyperlink ref="E26:I26" location="'2. Heat'!A1" display="Отпуск теплоэнергии / Heat output"/>
    <hyperlink ref="E27:I27" location="'3. Fuel rates'!A1" display="Удельные расходы топлива / Heat rates"/>
    <hyperlink ref="E28:I28" location="'4. Operational efficiency'!A1" display="КИУМ / Operational efficiency"/>
    <hyperlink ref="D29:J29" location="'5. Electricity sales'!A1" display="Реализация электроэнерги и мощности / Power sales"/>
    <hyperlink ref="D30:J30" location="'6. Electricity purchases'!A1" display="Покупка электроэнергии и мощности / Power purchase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zoomScalePageLayoutView="0" workbookViewId="0" topLeftCell="C1">
      <pane ySplit="3" topLeftCell="A4" activePane="bottomLeft" state="frozen"/>
      <selection pane="topLeft" activeCell="C1" sqref="C1"/>
      <selection pane="bottomLeft" activeCell="G3" sqref="G3"/>
    </sheetView>
  </sheetViews>
  <sheetFormatPr defaultColWidth="9.140625" defaultRowHeight="15"/>
  <cols>
    <col min="1" max="1" width="25.28125" style="131" hidden="1" customWidth="1"/>
    <col min="2" max="2" width="26.28125" style="0" hidden="1" customWidth="1"/>
    <col min="3" max="3" width="30.28125" style="0" customWidth="1"/>
    <col min="4" max="5" width="8.8515625" style="0" bestFit="1" customWidth="1"/>
    <col min="6" max="10" width="9.8515625" style="131" customWidth="1"/>
    <col min="11" max="12" width="8.8515625" style="0" bestFit="1" customWidth="1"/>
    <col min="17" max="17" width="9.8515625" style="0" bestFit="1" customWidth="1"/>
    <col min="18" max="31" width="9.140625" style="0" hidden="1" customWidth="1"/>
  </cols>
  <sheetData>
    <row r="1" spans="1:17" ht="21.75" customHeight="1">
      <c r="A1" s="131" t="s">
        <v>109</v>
      </c>
      <c r="B1" s="131" t="s">
        <v>110</v>
      </c>
      <c r="C1" s="303" t="str">
        <f>IF(Title!G20=1,B1,A1)</f>
        <v>Electricity generation, '000 kWh</v>
      </c>
      <c r="D1" s="303"/>
      <c r="E1" s="303"/>
      <c r="F1" s="303"/>
      <c r="G1" s="303"/>
      <c r="H1" s="303"/>
      <c r="I1" s="303"/>
      <c r="J1" s="303"/>
      <c r="K1" s="303"/>
      <c r="L1" s="303"/>
      <c r="M1" s="304"/>
      <c r="N1" s="304"/>
      <c r="O1" s="304"/>
      <c r="P1" s="304"/>
      <c r="Q1" s="305"/>
    </row>
    <row r="2" spans="3:17" ht="23.25" customHeight="1">
      <c r="C2" s="179"/>
      <c r="D2" s="301"/>
      <c r="E2" s="301"/>
      <c r="F2" s="237"/>
      <c r="G2" s="237">
        <v>2009</v>
      </c>
      <c r="H2" s="237"/>
      <c r="I2" s="237"/>
      <c r="J2" s="238"/>
      <c r="K2" s="302"/>
      <c r="L2" s="302"/>
      <c r="M2" s="176"/>
      <c r="N2" s="177">
        <v>2010</v>
      </c>
      <c r="O2" s="176"/>
      <c r="P2" s="176"/>
      <c r="Q2" s="243"/>
    </row>
    <row r="3" spans="3:31" ht="16.5" thickBot="1">
      <c r="C3" s="180"/>
      <c r="D3" s="189" t="str">
        <f>IF(Title!G20=1,Y3,R3)</f>
        <v>1Q</v>
      </c>
      <c r="E3" s="189" t="str">
        <f>IF(Title!G20=1,Z3,S3)</f>
        <v>2Q</v>
      </c>
      <c r="F3" s="189" t="str">
        <f>IF(Title!G20=1,AA3,T3)</f>
        <v>Jul</v>
      </c>
      <c r="G3" s="189" t="str">
        <f>IF(Title!G20=1,AB3,U3)</f>
        <v>Aug</v>
      </c>
      <c r="H3" s="189" t="str">
        <f>IF(Title!G20=1,AC3,V3)</f>
        <v>Sep</v>
      </c>
      <c r="I3" s="189" t="str">
        <f>IF(Title!G20=1,AD3,W3)</f>
        <v>3Q</v>
      </c>
      <c r="J3" s="180" t="str">
        <f>IF(Title!G20=1,AE3,X3)</f>
        <v>9M</v>
      </c>
      <c r="K3" s="189" t="str">
        <f aca="true" t="shared" si="0" ref="K3:Q3">D3</f>
        <v>1Q</v>
      </c>
      <c r="L3" s="189" t="str">
        <f t="shared" si="0"/>
        <v>2Q</v>
      </c>
      <c r="M3" s="189" t="str">
        <f t="shared" si="0"/>
        <v>Jul</v>
      </c>
      <c r="N3" s="189" t="str">
        <f t="shared" si="0"/>
        <v>Aug</v>
      </c>
      <c r="O3" s="189" t="str">
        <f t="shared" si="0"/>
        <v>Sep</v>
      </c>
      <c r="P3" s="189" t="str">
        <f t="shared" si="0"/>
        <v>3Q</v>
      </c>
      <c r="Q3" s="180" t="str">
        <f t="shared" si="0"/>
        <v>9M</v>
      </c>
      <c r="R3" s="159" t="s">
        <v>20</v>
      </c>
      <c r="S3" s="159" t="s">
        <v>63</v>
      </c>
      <c r="T3" s="159" t="s">
        <v>111</v>
      </c>
      <c r="U3" s="159" t="s">
        <v>112</v>
      </c>
      <c r="V3" s="159" t="s">
        <v>113</v>
      </c>
      <c r="W3" s="159" t="s">
        <v>114</v>
      </c>
      <c r="X3" s="159" t="s">
        <v>115</v>
      </c>
      <c r="Y3" s="5" t="s">
        <v>121</v>
      </c>
      <c r="Z3" s="5" t="s">
        <v>122</v>
      </c>
      <c r="AA3" s="5" t="s">
        <v>125</v>
      </c>
      <c r="AB3" s="5" t="s">
        <v>124</v>
      </c>
      <c r="AC3" s="5" t="s">
        <v>123</v>
      </c>
      <c r="AD3" s="5" t="s">
        <v>126</v>
      </c>
      <c r="AE3" s="5" t="s">
        <v>127</v>
      </c>
    </row>
    <row r="4" spans="1:17" ht="15.75">
      <c r="A4" s="69" t="s">
        <v>0</v>
      </c>
      <c r="B4" s="146" t="s">
        <v>76</v>
      </c>
      <c r="C4" s="69" t="str">
        <f>IF(Title!G20=1,B4,A4)</f>
        <v>Nevsky branch</v>
      </c>
      <c r="D4" s="183"/>
      <c r="E4" s="183"/>
      <c r="F4" s="183"/>
      <c r="G4" s="183"/>
      <c r="H4" s="183"/>
      <c r="I4" s="183"/>
      <c r="J4" s="184"/>
      <c r="K4" s="183"/>
      <c r="L4" s="183"/>
      <c r="M4" s="175"/>
      <c r="N4" s="175"/>
      <c r="O4" s="175"/>
      <c r="P4" s="175"/>
      <c r="Q4" s="244"/>
    </row>
    <row r="5" spans="1:17" ht="15">
      <c r="A5" s="134" t="s">
        <v>1</v>
      </c>
      <c r="B5" s="132" t="s">
        <v>77</v>
      </c>
      <c r="C5" s="185" t="str">
        <f>IF(Title!G20=1,B5,A5)</f>
        <v>Centralnaya CHPP</v>
      </c>
      <c r="D5" s="190">
        <v>155699.871</v>
      </c>
      <c r="E5" s="190">
        <v>102384.649</v>
      </c>
      <c r="F5" s="190">
        <v>3211.28</v>
      </c>
      <c r="G5" s="190">
        <v>15354.86</v>
      </c>
      <c r="H5" s="190">
        <v>20581.34</v>
      </c>
      <c r="I5" s="190">
        <v>39147.48</v>
      </c>
      <c r="J5" s="191">
        <f>D5+E5+I5</f>
        <v>297232</v>
      </c>
      <c r="K5" s="192">
        <v>155420.619</v>
      </c>
      <c r="L5" s="192">
        <v>96301.11</v>
      </c>
      <c r="M5" s="190">
        <v>6827.331</v>
      </c>
      <c r="N5" s="190">
        <v>12159.182</v>
      </c>
      <c r="O5" s="190">
        <v>20080.458</v>
      </c>
      <c r="P5" s="190">
        <v>39066.971</v>
      </c>
      <c r="Q5" s="191">
        <v>290788.696</v>
      </c>
    </row>
    <row r="6" spans="1:17" ht="15">
      <c r="A6" s="135" t="s">
        <v>26</v>
      </c>
      <c r="B6" s="133" t="s">
        <v>78</v>
      </c>
      <c r="C6" s="186" t="str">
        <f>IF(Title!G20=1,B6,A6)</f>
        <v>Pravoberezhnaya CHPP-5</v>
      </c>
      <c r="D6" s="193">
        <v>257649.654</v>
      </c>
      <c r="E6" s="193">
        <v>246731.562</v>
      </c>
      <c r="F6" s="193">
        <v>0</v>
      </c>
      <c r="G6" s="193">
        <v>0</v>
      </c>
      <c r="H6" s="193">
        <v>0</v>
      </c>
      <c r="I6" s="193">
        <v>0</v>
      </c>
      <c r="J6" s="194">
        <f aca="true" t="shared" si="1" ref="J6:J16">D6+E6+I6</f>
        <v>504381.216</v>
      </c>
      <c r="K6" s="195">
        <v>372369.86</v>
      </c>
      <c r="L6" s="195">
        <v>284212.64</v>
      </c>
      <c r="M6" s="193">
        <v>67496.984</v>
      </c>
      <c r="N6" s="193">
        <v>56834.549</v>
      </c>
      <c r="O6" s="193">
        <v>109170.785</v>
      </c>
      <c r="P6" s="193">
        <v>233502.318</v>
      </c>
      <c r="Q6" s="194">
        <v>890084.821</v>
      </c>
    </row>
    <row r="7" spans="1:17" ht="15">
      <c r="A7" s="135" t="s">
        <v>27</v>
      </c>
      <c r="B7" s="133" t="s">
        <v>79</v>
      </c>
      <c r="C7" s="186" t="str">
        <f>IF(Title!G20=1,B7,A7)</f>
        <v>Vasileostrovskaya CHPP-7</v>
      </c>
      <c r="D7" s="193">
        <v>196122.356</v>
      </c>
      <c r="E7" s="193">
        <v>120466.942</v>
      </c>
      <c r="F7" s="193">
        <v>22773.88</v>
      </c>
      <c r="G7" s="193">
        <v>22818.02</v>
      </c>
      <c r="H7" s="193">
        <v>33668.33</v>
      </c>
      <c r="I7" s="193">
        <v>79260.24</v>
      </c>
      <c r="J7" s="194">
        <f t="shared" si="1"/>
        <v>395849.538</v>
      </c>
      <c r="K7" s="195">
        <v>279461.203</v>
      </c>
      <c r="L7" s="195">
        <v>152823.08</v>
      </c>
      <c r="M7" s="193">
        <v>18357.086</v>
      </c>
      <c r="N7" s="193">
        <v>21813.845</v>
      </c>
      <c r="O7" s="193">
        <v>37567.448</v>
      </c>
      <c r="P7" s="193">
        <v>77738.37899999999</v>
      </c>
      <c r="Q7" s="194">
        <v>510022.66299999994</v>
      </c>
    </row>
    <row r="8" spans="1:17" ht="15">
      <c r="A8" s="135" t="s">
        <v>28</v>
      </c>
      <c r="B8" s="133" t="s">
        <v>80</v>
      </c>
      <c r="C8" s="186" t="str">
        <f>IF(Title!G20=1,B8,A8)</f>
        <v>Dubrovskaya CHPP-8</v>
      </c>
      <c r="D8" s="193">
        <v>70247.316</v>
      </c>
      <c r="E8" s="193">
        <v>52534.62700000001</v>
      </c>
      <c r="F8" s="193">
        <v>18955.04</v>
      </c>
      <c r="G8" s="193">
        <v>7447.91</v>
      </c>
      <c r="H8" s="193">
        <v>22769.55</v>
      </c>
      <c r="I8" s="193">
        <v>49172.49</v>
      </c>
      <c r="J8" s="194">
        <f t="shared" si="1"/>
        <v>171954.43300000002</v>
      </c>
      <c r="K8" s="195">
        <v>98951.26000000001</v>
      </c>
      <c r="L8" s="195">
        <v>53883.05</v>
      </c>
      <c r="M8" s="193">
        <v>17971.552</v>
      </c>
      <c r="N8" s="193">
        <v>14973.648</v>
      </c>
      <c r="O8" s="193">
        <v>52806.888</v>
      </c>
      <c r="P8" s="193">
        <v>85752.08799999999</v>
      </c>
      <c r="Q8" s="194">
        <v>238586.4</v>
      </c>
    </row>
    <row r="9" spans="1:17" ht="15">
      <c r="A9" s="135" t="s">
        <v>29</v>
      </c>
      <c r="B9" s="133" t="s">
        <v>81</v>
      </c>
      <c r="C9" s="186" t="str">
        <f>IF(Title!G20=1,B9,A9)</f>
        <v>Pervomayskaya CHPP-14</v>
      </c>
      <c r="D9" s="193">
        <v>380990.454</v>
      </c>
      <c r="E9" s="193">
        <v>203533.035</v>
      </c>
      <c r="F9" s="193">
        <v>10991.74</v>
      </c>
      <c r="G9" s="193">
        <v>30963.24</v>
      </c>
      <c r="H9" s="193">
        <v>34599.38</v>
      </c>
      <c r="I9" s="193">
        <v>76554.35</v>
      </c>
      <c r="J9" s="194">
        <f t="shared" si="1"/>
        <v>661077.839</v>
      </c>
      <c r="K9" s="195">
        <v>424953.60899999994</v>
      </c>
      <c r="L9" s="195">
        <v>179720.98</v>
      </c>
      <c r="M9" s="193">
        <v>15689.11</v>
      </c>
      <c r="N9" s="193">
        <v>29425.268</v>
      </c>
      <c r="O9" s="193">
        <v>62203.385</v>
      </c>
      <c r="P9" s="193">
        <v>107317.763</v>
      </c>
      <c r="Q9" s="194">
        <v>711992.355</v>
      </c>
    </row>
    <row r="10" spans="1:17" ht="15">
      <c r="A10" s="135" t="s">
        <v>30</v>
      </c>
      <c r="B10" s="133" t="s">
        <v>82</v>
      </c>
      <c r="C10" s="186" t="str">
        <f>IF(Title!G20=1,B10,A10)</f>
        <v>Avtovskaya CHPP-15</v>
      </c>
      <c r="D10" s="193">
        <v>528237.898</v>
      </c>
      <c r="E10" s="193">
        <v>306460.184</v>
      </c>
      <c r="F10" s="193">
        <v>53878.59</v>
      </c>
      <c r="G10" s="193">
        <v>24635.36</v>
      </c>
      <c r="H10" s="193">
        <v>61151.47</v>
      </c>
      <c r="I10" s="193">
        <v>139665.42</v>
      </c>
      <c r="J10" s="194">
        <f t="shared" si="1"/>
        <v>974363.5020000001</v>
      </c>
      <c r="K10" s="195">
        <v>558465.713</v>
      </c>
      <c r="L10" s="195">
        <v>276537.41</v>
      </c>
      <c r="M10" s="193">
        <v>45533.094</v>
      </c>
      <c r="N10" s="193">
        <v>38847.082</v>
      </c>
      <c r="O10" s="193">
        <v>68365.103</v>
      </c>
      <c r="P10" s="193">
        <v>152745.279</v>
      </c>
      <c r="Q10" s="194">
        <v>987748.3979999999</v>
      </c>
    </row>
    <row r="11" spans="1:17" ht="15">
      <c r="A11" s="135" t="s">
        <v>31</v>
      </c>
      <c r="B11" s="133" t="s">
        <v>83</v>
      </c>
      <c r="C11" s="186" t="str">
        <f>IF(Title!G20=1,B11,A11)</f>
        <v>Vyborgskaya CHPP-17</v>
      </c>
      <c r="D11" s="193">
        <v>286592.431</v>
      </c>
      <c r="E11" s="193">
        <v>188144.8</v>
      </c>
      <c r="F11" s="193">
        <v>36038.26</v>
      </c>
      <c r="G11" s="193">
        <v>42399.24</v>
      </c>
      <c r="H11" s="193">
        <v>91254.23</v>
      </c>
      <c r="I11" s="193">
        <v>169691.73</v>
      </c>
      <c r="J11" s="194">
        <f t="shared" si="1"/>
        <v>644428.961</v>
      </c>
      <c r="K11" s="195">
        <v>355510.331</v>
      </c>
      <c r="L11" s="195">
        <v>251537.36</v>
      </c>
      <c r="M11" s="193">
        <v>41381.434</v>
      </c>
      <c r="N11" s="193">
        <v>53199.364</v>
      </c>
      <c r="O11" s="193">
        <v>99298.062</v>
      </c>
      <c r="P11" s="193">
        <v>193878.86000000002</v>
      </c>
      <c r="Q11" s="194">
        <v>800926.547</v>
      </c>
    </row>
    <row r="12" spans="1:17" ht="15">
      <c r="A12" s="135" t="s">
        <v>32</v>
      </c>
      <c r="B12" s="133" t="s">
        <v>84</v>
      </c>
      <c r="C12" s="186" t="str">
        <f>IF(Title!G20=1,B12,A12)</f>
        <v>Severnaya CHPP-21</v>
      </c>
      <c r="D12" s="193">
        <v>741024.31</v>
      </c>
      <c r="E12" s="193">
        <v>529240.7760000001</v>
      </c>
      <c r="F12" s="193">
        <v>87564.98</v>
      </c>
      <c r="G12" s="193">
        <v>43531.14</v>
      </c>
      <c r="H12" s="193">
        <v>134214.22</v>
      </c>
      <c r="I12" s="193">
        <v>265310.34</v>
      </c>
      <c r="J12" s="194">
        <f t="shared" si="1"/>
        <v>1535575.4260000002</v>
      </c>
      <c r="K12" s="195">
        <v>770518.9920000001</v>
      </c>
      <c r="L12" s="195">
        <v>418135.77</v>
      </c>
      <c r="M12" s="193">
        <v>62790.8</v>
      </c>
      <c r="N12" s="193">
        <v>110231.008</v>
      </c>
      <c r="O12" s="193">
        <v>179474.44</v>
      </c>
      <c r="P12" s="193">
        <v>352496.248</v>
      </c>
      <c r="Q12" s="194">
        <v>1541151.008</v>
      </c>
    </row>
    <row r="13" spans="1:17" ht="15">
      <c r="A13" s="135" t="s">
        <v>33</v>
      </c>
      <c r="B13" s="133" t="s">
        <v>85</v>
      </c>
      <c r="C13" s="186" t="str">
        <f>IF(Title!G20=1,B13,A13)</f>
        <v>Yuzhnaya CHPP-22</v>
      </c>
      <c r="D13" s="193">
        <v>1331081.4000000001</v>
      </c>
      <c r="E13" s="193">
        <v>613514.927</v>
      </c>
      <c r="F13" s="193">
        <v>165670.19</v>
      </c>
      <c r="G13" s="193">
        <v>155587.03</v>
      </c>
      <c r="H13" s="193">
        <v>204061.1</v>
      </c>
      <c r="I13" s="193">
        <v>525318.33</v>
      </c>
      <c r="J13" s="194">
        <f t="shared" si="1"/>
        <v>2469914.657</v>
      </c>
      <c r="K13" s="195">
        <v>1349004.96</v>
      </c>
      <c r="L13" s="195">
        <v>649087.87</v>
      </c>
      <c r="M13" s="193">
        <v>102588.384</v>
      </c>
      <c r="N13" s="193">
        <v>206311.152</v>
      </c>
      <c r="O13" s="193">
        <v>282651.096</v>
      </c>
      <c r="P13" s="193">
        <v>591550.632</v>
      </c>
      <c r="Q13" s="194">
        <v>2589643.4639999997</v>
      </c>
    </row>
    <row r="14" spans="1:17" ht="15">
      <c r="A14" s="135" t="s">
        <v>2</v>
      </c>
      <c r="B14" s="132" t="s">
        <v>86</v>
      </c>
      <c r="C14" s="186" t="str">
        <f>IF(Title!G20=1,B14,A14)</f>
        <v>Narvskaya HPP-13</v>
      </c>
      <c r="D14" s="193">
        <v>187104.212</v>
      </c>
      <c r="E14" s="193">
        <v>235808.163</v>
      </c>
      <c r="F14" s="193">
        <v>65459.16</v>
      </c>
      <c r="G14" s="193">
        <v>57772.06</v>
      </c>
      <c r="H14" s="193">
        <v>55440.35</v>
      </c>
      <c r="I14" s="193">
        <v>178671.57</v>
      </c>
      <c r="J14" s="194">
        <f t="shared" si="1"/>
        <v>601583.9450000001</v>
      </c>
      <c r="K14" s="195">
        <v>183594.267</v>
      </c>
      <c r="L14" s="195">
        <v>216225.68</v>
      </c>
      <c r="M14" s="193">
        <v>69795.663</v>
      </c>
      <c r="N14" s="193">
        <v>62501.041</v>
      </c>
      <c r="O14" s="193">
        <v>61051.189</v>
      </c>
      <c r="P14" s="193">
        <v>193347.89299999998</v>
      </c>
      <c r="Q14" s="194">
        <v>593167.843</v>
      </c>
    </row>
    <row r="15" spans="1:17" ht="15">
      <c r="A15" s="135" t="s">
        <v>3</v>
      </c>
      <c r="B15" s="132" t="s">
        <v>87</v>
      </c>
      <c r="C15" s="186" t="str">
        <f>IF(Title!G20=1,B15,A15)</f>
        <v>Vuoksa cascade</v>
      </c>
      <c r="D15" s="193">
        <v>285650.235</v>
      </c>
      <c r="E15" s="193">
        <v>294331.188</v>
      </c>
      <c r="F15" s="193">
        <v>100775.76</v>
      </c>
      <c r="G15" s="193">
        <v>101783.81</v>
      </c>
      <c r="H15" s="193">
        <v>97941.95</v>
      </c>
      <c r="I15" s="193">
        <v>300501.52</v>
      </c>
      <c r="J15" s="194">
        <f t="shared" si="1"/>
        <v>880482.943</v>
      </c>
      <c r="K15" s="195">
        <v>284457.02300000004</v>
      </c>
      <c r="L15" s="195">
        <v>294303.14</v>
      </c>
      <c r="M15" s="193">
        <v>101242.378</v>
      </c>
      <c r="N15" s="193">
        <v>95170.944</v>
      </c>
      <c r="O15" s="193">
        <v>104412.17</v>
      </c>
      <c r="P15" s="193">
        <v>300825.49199999997</v>
      </c>
      <c r="Q15" s="194">
        <v>879585.6549999999</v>
      </c>
    </row>
    <row r="16" spans="1:17" ht="15.75" thickBot="1">
      <c r="A16" s="136" t="s">
        <v>21</v>
      </c>
      <c r="B16" s="132" t="s">
        <v>88</v>
      </c>
      <c r="C16" s="187" t="str">
        <f>IF(Title!G20=1,B16,A16)</f>
        <v>Ladozhskie HPPs cascade</v>
      </c>
      <c r="D16" s="196">
        <v>448677</v>
      </c>
      <c r="E16" s="196">
        <v>566580.7579999999</v>
      </c>
      <c r="F16" s="209">
        <v>159362.586</v>
      </c>
      <c r="G16" s="209">
        <v>167503.127</v>
      </c>
      <c r="H16" s="209">
        <v>163702.697</v>
      </c>
      <c r="I16" s="209">
        <v>490568.41000000003</v>
      </c>
      <c r="J16" s="197">
        <f t="shared" si="1"/>
        <v>1505826.168</v>
      </c>
      <c r="K16" s="198">
        <v>403325.633</v>
      </c>
      <c r="L16" s="198">
        <v>464836.66</v>
      </c>
      <c r="M16" s="209">
        <v>145966.454</v>
      </c>
      <c r="N16" s="209">
        <v>102833.543</v>
      </c>
      <c r="O16" s="209">
        <v>81216.083</v>
      </c>
      <c r="P16" s="209">
        <v>330016.08</v>
      </c>
      <c r="Q16" s="197">
        <v>1198178.369</v>
      </c>
    </row>
    <row r="17" spans="1:17" ht="15.75" thickBot="1">
      <c r="A17" s="143" t="s">
        <v>4</v>
      </c>
      <c r="B17" s="143" t="s">
        <v>89</v>
      </c>
      <c r="C17" s="239" t="str">
        <f>IF(Title!G20=1,B17,A17)</f>
        <v>TOTAL - Nevsky branch</v>
      </c>
      <c r="D17" s="199">
        <f>SUM(D5:D16)</f>
        <v>4869077.137</v>
      </c>
      <c r="E17" s="199">
        <v>3459731.6110000005</v>
      </c>
      <c r="F17" s="199">
        <f>SUM(F5:F16)</f>
        <v>724681.466</v>
      </c>
      <c r="G17" s="199">
        <f>SUM(G5:G16)</f>
        <v>669795.797</v>
      </c>
      <c r="H17" s="199">
        <f>SUM(H5:H16)</f>
        <v>919384.6169999999</v>
      </c>
      <c r="I17" s="199">
        <f>SUM(I5:I16)</f>
        <v>2313861.88</v>
      </c>
      <c r="J17" s="200">
        <f>SUM(J5:J16)</f>
        <v>10642670.628</v>
      </c>
      <c r="K17" s="201">
        <v>5236033.47</v>
      </c>
      <c r="L17" s="201">
        <v>3337604.75</v>
      </c>
      <c r="M17" s="199">
        <f>SUM(M5:M16)</f>
        <v>695640.27</v>
      </c>
      <c r="N17" s="199">
        <f>SUM(N5:N16)</f>
        <v>804300.6259999999</v>
      </c>
      <c r="O17" s="199">
        <f>SUM(O5:O16)</f>
        <v>1158297.107</v>
      </c>
      <c r="P17" s="199">
        <f>SUM(P5:P16)</f>
        <v>2658238.003</v>
      </c>
      <c r="Q17" s="200">
        <f>SUM(Q5:Q16)</f>
        <v>11231876.219</v>
      </c>
    </row>
    <row r="18" spans="1:17" ht="15.75">
      <c r="A18" s="128" t="s">
        <v>5</v>
      </c>
      <c r="B18" s="146" t="s">
        <v>90</v>
      </c>
      <c r="C18" s="128" t="str">
        <f>IF(Title!G20=1,B18,A18)</f>
        <v>Karelsky branch</v>
      </c>
      <c r="D18" s="203"/>
      <c r="E18" s="203"/>
      <c r="F18" s="125"/>
      <c r="G18" s="125"/>
      <c r="H18" s="125"/>
      <c r="I18" s="125"/>
      <c r="J18" s="204"/>
      <c r="K18" s="205"/>
      <c r="L18" s="205"/>
      <c r="M18" s="125"/>
      <c r="N18" s="125"/>
      <c r="O18" s="125"/>
      <c r="P18" s="125"/>
      <c r="Q18" s="204"/>
    </row>
    <row r="19" spans="1:17" ht="15">
      <c r="A19" s="14" t="s">
        <v>6</v>
      </c>
      <c r="B19" s="132" t="s">
        <v>91</v>
      </c>
      <c r="C19" s="157" t="str">
        <f>IF(Title!G20=1,B19,A19)</f>
        <v>Petrozavodskaya CHPP</v>
      </c>
      <c r="D19" s="206">
        <v>425591.01800000004</v>
      </c>
      <c r="E19" s="206">
        <v>169798.39700000003</v>
      </c>
      <c r="F19" s="190">
        <v>33899.648</v>
      </c>
      <c r="G19" s="190">
        <v>36419.203</v>
      </c>
      <c r="H19" s="190">
        <v>52170.092</v>
      </c>
      <c r="I19" s="190">
        <v>122488.943</v>
      </c>
      <c r="J19" s="191">
        <f>D19+E19+I19</f>
        <v>717878.358</v>
      </c>
      <c r="K19" s="192">
        <v>457088.356</v>
      </c>
      <c r="L19" s="192">
        <v>223705.73</v>
      </c>
      <c r="M19" s="190">
        <v>20768.32</v>
      </c>
      <c r="N19" s="190">
        <v>49711.824</v>
      </c>
      <c r="O19" s="190">
        <v>76384.584</v>
      </c>
      <c r="P19" s="190">
        <v>146864.728</v>
      </c>
      <c r="Q19" s="191">
        <v>827658.8110000001</v>
      </c>
    </row>
    <row r="20" spans="1:17" ht="15">
      <c r="A20" s="57" t="s">
        <v>7</v>
      </c>
      <c r="B20" s="132" t="s">
        <v>92</v>
      </c>
      <c r="C20" s="57" t="str">
        <f>IF(Title!G20=1,B20,A20)</f>
        <v>Vygskie HPPs cascade</v>
      </c>
      <c r="D20" s="207">
        <v>340142.056</v>
      </c>
      <c r="E20" s="207">
        <v>420399.37600000005</v>
      </c>
      <c r="F20" s="193">
        <v>113103.538</v>
      </c>
      <c r="G20" s="193">
        <v>119902.267</v>
      </c>
      <c r="H20" s="193">
        <v>104006.995</v>
      </c>
      <c r="I20" s="193">
        <v>337012.8</v>
      </c>
      <c r="J20" s="194">
        <f aca="true" t="shared" si="2" ref="J20:J25">D20+E20+I20</f>
        <v>1097554.232</v>
      </c>
      <c r="K20" s="195">
        <v>291044.005</v>
      </c>
      <c r="L20" s="195">
        <v>348948.66</v>
      </c>
      <c r="M20" s="193">
        <v>99522.06</v>
      </c>
      <c r="N20" s="193">
        <v>96176.118</v>
      </c>
      <c r="O20" s="193">
        <v>84056.097</v>
      </c>
      <c r="P20" s="193">
        <v>279754.275</v>
      </c>
      <c r="Q20" s="194">
        <v>919746.935</v>
      </c>
    </row>
    <row r="21" spans="1:17" ht="15">
      <c r="A21" s="57" t="s">
        <v>8</v>
      </c>
      <c r="B21" s="132" t="s">
        <v>93</v>
      </c>
      <c r="C21" s="57" t="str">
        <f>IF(Title!G20=1,B21,A21)</f>
        <v>Kemskie HPPs cascade</v>
      </c>
      <c r="D21" s="207">
        <v>339971.272</v>
      </c>
      <c r="E21" s="207">
        <v>382298.211</v>
      </c>
      <c r="F21" s="193">
        <v>125259.446</v>
      </c>
      <c r="G21" s="193">
        <v>145406.374</v>
      </c>
      <c r="H21" s="193">
        <v>113794.63</v>
      </c>
      <c r="I21" s="193">
        <v>384460.45</v>
      </c>
      <c r="J21" s="194">
        <f t="shared" si="2"/>
        <v>1106729.933</v>
      </c>
      <c r="K21" s="195">
        <v>259763.56199999998</v>
      </c>
      <c r="L21" s="195">
        <v>443341.6</v>
      </c>
      <c r="M21" s="193">
        <v>135050.173</v>
      </c>
      <c r="N21" s="193">
        <v>98486.993</v>
      </c>
      <c r="O21" s="193">
        <v>72829.537</v>
      </c>
      <c r="P21" s="193">
        <v>306366.70300000004</v>
      </c>
      <c r="Q21" s="194">
        <v>1009471.8629999999</v>
      </c>
    </row>
    <row r="22" spans="1:17" ht="15">
      <c r="A22" s="57" t="s">
        <v>9</v>
      </c>
      <c r="B22" s="132" t="s">
        <v>94</v>
      </c>
      <c r="C22" s="57" t="str">
        <f>IF(Title!G20=1,B22,A22)</f>
        <v>Sunskie HPPs cascade</v>
      </c>
      <c r="D22" s="207">
        <v>69178.788</v>
      </c>
      <c r="E22" s="207">
        <v>65616.313</v>
      </c>
      <c r="F22" s="193">
        <v>23518.445</v>
      </c>
      <c r="G22" s="193">
        <v>20600.447</v>
      </c>
      <c r="H22" s="193">
        <v>22011.08</v>
      </c>
      <c r="I22" s="193">
        <v>66129.97200000001</v>
      </c>
      <c r="J22" s="194">
        <f t="shared" si="2"/>
        <v>200925.073</v>
      </c>
      <c r="K22" s="208">
        <v>51527.05900000001</v>
      </c>
      <c r="L22" s="208">
        <v>85751.36</v>
      </c>
      <c r="M22" s="193">
        <v>27445.661999999997</v>
      </c>
      <c r="N22" s="193">
        <v>12936.079000000002</v>
      </c>
      <c r="O22" s="193">
        <v>17425.86</v>
      </c>
      <c r="P22" s="193">
        <v>57807.600999999995</v>
      </c>
      <c r="Q22" s="194">
        <v>195086.02</v>
      </c>
    </row>
    <row r="23" spans="1:17" ht="15">
      <c r="A23" s="57" t="s">
        <v>10</v>
      </c>
      <c r="B23" s="132" t="s">
        <v>95</v>
      </c>
      <c r="C23" s="57" t="str">
        <f>IF(Title!G20=1,B23,A23)</f>
        <v>Malye HPPs cascade </v>
      </c>
      <c r="D23" s="207">
        <v>14390.704</v>
      </c>
      <c r="E23" s="207">
        <v>16764.029000000002</v>
      </c>
      <c r="F23" s="193">
        <v>5554.768</v>
      </c>
      <c r="G23" s="193">
        <v>4468.972</v>
      </c>
      <c r="H23" s="193">
        <v>3922.77</v>
      </c>
      <c r="I23" s="193">
        <v>13946.51</v>
      </c>
      <c r="J23" s="194">
        <f t="shared" si="2"/>
        <v>45101.243</v>
      </c>
      <c r="K23" s="195">
        <v>18342.647</v>
      </c>
      <c r="L23" s="195">
        <v>24023.05</v>
      </c>
      <c r="M23" s="193">
        <v>6632.057</v>
      </c>
      <c r="N23" s="193">
        <v>3674.553</v>
      </c>
      <c r="O23" s="193">
        <v>2392.409</v>
      </c>
      <c r="P23" s="193">
        <v>12699.019</v>
      </c>
      <c r="Q23" s="194">
        <v>55064.715</v>
      </c>
    </row>
    <row r="24" spans="1:17" ht="15.75" thickBot="1">
      <c r="A24" s="137" t="s">
        <v>11</v>
      </c>
      <c r="B24" s="132" t="s">
        <v>96</v>
      </c>
      <c r="C24" s="188" t="str">
        <f>IF(Title!G20=1,B24,A24)</f>
        <v>Diesel power-plant</v>
      </c>
      <c r="D24" s="210">
        <v>1453.684</v>
      </c>
      <c r="E24" s="210">
        <v>1111.148</v>
      </c>
      <c r="F24" s="209">
        <v>288.388</v>
      </c>
      <c r="G24" s="209">
        <v>286.356</v>
      </c>
      <c r="H24" s="209">
        <v>321.272</v>
      </c>
      <c r="I24" s="209">
        <v>896.0159999999998</v>
      </c>
      <c r="J24" s="197">
        <f t="shared" si="2"/>
        <v>3460.848</v>
      </c>
      <c r="K24" s="198"/>
      <c r="L24" s="198"/>
      <c r="M24" s="209"/>
      <c r="N24" s="209"/>
      <c r="O24" s="209">
        <v>51.072</v>
      </c>
      <c r="P24" s="209">
        <v>51.072</v>
      </c>
      <c r="Q24" s="197">
        <v>51.072</v>
      </c>
    </row>
    <row r="25" spans="1:17" ht="15.75" thickBot="1">
      <c r="A25" s="143" t="s">
        <v>12</v>
      </c>
      <c r="B25" s="143" t="s">
        <v>97</v>
      </c>
      <c r="C25" s="239" t="str">
        <f>IF(Title!G20=1,B25,A25)</f>
        <v>TOTAL - Karelsky branch </v>
      </c>
      <c r="D25" s="211">
        <v>1190727.5219999999</v>
      </c>
      <c r="E25" s="211">
        <v>1055987.4740000002</v>
      </c>
      <c r="F25" s="199">
        <f>SUM(F19:F24)</f>
        <v>301624.23299999995</v>
      </c>
      <c r="G25" s="199">
        <f>SUM(G19:G24)</f>
        <v>327083.61900000006</v>
      </c>
      <c r="H25" s="199">
        <f>SUM(H19:H24)</f>
        <v>296226.83900000004</v>
      </c>
      <c r="I25" s="199">
        <f>SUM(I19:I24)</f>
        <v>924934.691</v>
      </c>
      <c r="J25" s="200">
        <f t="shared" si="2"/>
        <v>3171649.6870000004</v>
      </c>
      <c r="K25" s="201">
        <v>1077765.629</v>
      </c>
      <c r="L25" s="201">
        <v>1125770.39</v>
      </c>
      <c r="M25" s="152">
        <f>SUM(M19:M24)</f>
        <v>289418.272</v>
      </c>
      <c r="N25" s="152">
        <f>SUM(N19:N24)</f>
        <v>260985.56699999998</v>
      </c>
      <c r="O25" s="152">
        <f>SUM(O19:O24)</f>
        <v>253139.55899999998</v>
      </c>
      <c r="P25" s="152">
        <f>SUM(P19:P24)</f>
        <v>803543.398</v>
      </c>
      <c r="Q25" s="245">
        <f>SUM(Q19:Q24)</f>
        <v>3007079.416</v>
      </c>
    </row>
    <row r="26" spans="1:17" ht="15.75">
      <c r="A26" s="127" t="s">
        <v>13</v>
      </c>
      <c r="B26" s="2" t="s">
        <v>98</v>
      </c>
      <c r="C26" s="127" t="str">
        <f>IF(Title!G20=1,B26,A26)</f>
        <v>Kolsky branch</v>
      </c>
      <c r="D26" s="202"/>
      <c r="E26" s="202"/>
      <c r="F26" s="126"/>
      <c r="G26" s="126"/>
      <c r="H26" s="126"/>
      <c r="I26" s="126"/>
      <c r="J26" s="212"/>
      <c r="K26" s="213"/>
      <c r="L26" s="213"/>
      <c r="M26" s="246"/>
      <c r="N26" s="246"/>
      <c r="O26" s="246"/>
      <c r="P26" s="246"/>
      <c r="Q26" s="247"/>
    </row>
    <row r="27" spans="1:17" ht="15">
      <c r="A27" s="14" t="s">
        <v>14</v>
      </c>
      <c r="B27" s="144" t="s">
        <v>99</v>
      </c>
      <c r="C27" s="157" t="str">
        <f>IF(Title!G20=1,B27,A27)</f>
        <v>Apatitskaya CHPP</v>
      </c>
      <c r="D27" s="207">
        <v>174524.32799999998</v>
      </c>
      <c r="E27" s="207">
        <v>81078.304</v>
      </c>
      <c r="F27" s="193">
        <v>14149.94</v>
      </c>
      <c r="G27" s="193">
        <v>14398.492</v>
      </c>
      <c r="H27" s="193">
        <v>14251.274</v>
      </c>
      <c r="I27" s="193">
        <v>42799.706</v>
      </c>
      <c r="J27" s="191">
        <f aca="true" t="shared" si="3" ref="J27:J32">D27+E27+I27</f>
        <v>298402.338</v>
      </c>
      <c r="K27" s="192">
        <v>177518.27</v>
      </c>
      <c r="L27" s="192">
        <v>78087.55</v>
      </c>
      <c r="M27" s="150">
        <v>13175.005</v>
      </c>
      <c r="N27" s="150">
        <v>13640.282</v>
      </c>
      <c r="O27" s="150">
        <v>19354.179</v>
      </c>
      <c r="P27" s="150">
        <v>46169.466</v>
      </c>
      <c r="Q27" s="248">
        <v>301775.286</v>
      </c>
    </row>
    <row r="28" spans="1:17" ht="15">
      <c r="A28" s="57" t="s">
        <v>15</v>
      </c>
      <c r="B28" s="132" t="s">
        <v>100</v>
      </c>
      <c r="C28" s="57" t="str">
        <f>IF(Title!G20=1,B28,A28)</f>
        <v>Niva cascade</v>
      </c>
      <c r="D28" s="207">
        <v>772348.0989999999</v>
      </c>
      <c r="E28" s="207">
        <v>848328.4729999999</v>
      </c>
      <c r="F28" s="193">
        <v>255115.85</v>
      </c>
      <c r="G28" s="193">
        <v>290392.674</v>
      </c>
      <c r="H28" s="193">
        <v>256663.953</v>
      </c>
      <c r="I28" s="193">
        <v>802172.477</v>
      </c>
      <c r="J28" s="194">
        <f t="shared" si="3"/>
        <v>2422849.0489999996</v>
      </c>
      <c r="K28" s="195">
        <v>831323.1140000001</v>
      </c>
      <c r="L28" s="195">
        <v>870727.19</v>
      </c>
      <c r="M28" s="249">
        <v>270302.753</v>
      </c>
      <c r="N28" s="249">
        <v>239842.176</v>
      </c>
      <c r="O28" s="249">
        <v>248120.812</v>
      </c>
      <c r="P28" s="249">
        <v>758265.741</v>
      </c>
      <c r="Q28" s="250">
        <v>2460316.04</v>
      </c>
    </row>
    <row r="29" spans="1:17" ht="15">
      <c r="A29" s="57" t="s">
        <v>16</v>
      </c>
      <c r="B29" s="132" t="s">
        <v>101</v>
      </c>
      <c r="C29" s="57" t="str">
        <f>IF(Title!G20=1,B29,A29)</f>
        <v>Paz cascade</v>
      </c>
      <c r="D29" s="207">
        <v>231841.177</v>
      </c>
      <c r="E29" s="207">
        <v>240506.18700000003</v>
      </c>
      <c r="F29" s="193">
        <v>81228.058</v>
      </c>
      <c r="G29" s="193">
        <v>84213.099</v>
      </c>
      <c r="H29" s="193">
        <v>90134.337</v>
      </c>
      <c r="I29" s="193">
        <v>255575.494</v>
      </c>
      <c r="J29" s="194">
        <f t="shared" si="3"/>
        <v>727922.858</v>
      </c>
      <c r="K29" s="195">
        <v>229742.892</v>
      </c>
      <c r="L29" s="195">
        <v>214880.54</v>
      </c>
      <c r="M29" s="249">
        <v>116703.706</v>
      </c>
      <c r="N29" s="249">
        <v>105330.789</v>
      </c>
      <c r="O29" s="249">
        <v>94564.406</v>
      </c>
      <c r="P29" s="249">
        <v>316598.901</v>
      </c>
      <c r="Q29" s="250">
        <v>761222.335</v>
      </c>
    </row>
    <row r="30" spans="1:17" ht="15">
      <c r="A30" s="57" t="s">
        <v>17</v>
      </c>
      <c r="B30" s="132" t="s">
        <v>102</v>
      </c>
      <c r="C30" s="57" t="str">
        <f>IF(Title!G20=1,B30,A30)</f>
        <v>Tuloma HPPs cascade</v>
      </c>
      <c r="D30" s="207">
        <v>277842.036</v>
      </c>
      <c r="E30" s="207">
        <v>258456.874</v>
      </c>
      <c r="F30" s="193">
        <v>96547.979</v>
      </c>
      <c r="G30" s="193">
        <v>104669.101</v>
      </c>
      <c r="H30" s="193">
        <v>129141.485</v>
      </c>
      <c r="I30" s="193">
        <v>330358.565</v>
      </c>
      <c r="J30" s="194">
        <f t="shared" si="3"/>
        <v>866657.4750000001</v>
      </c>
      <c r="K30" s="195">
        <v>256136.572</v>
      </c>
      <c r="L30" s="195">
        <v>294791.52</v>
      </c>
      <c r="M30" s="249">
        <v>139501.549</v>
      </c>
      <c r="N30" s="249">
        <v>156780.265</v>
      </c>
      <c r="O30" s="249">
        <v>106064.901</v>
      </c>
      <c r="P30" s="249">
        <v>402346.715</v>
      </c>
      <c r="Q30" s="250">
        <v>953274.8030000001</v>
      </c>
    </row>
    <row r="31" spans="1:17" ht="15.75" thickBot="1">
      <c r="A31" s="137" t="s">
        <v>18</v>
      </c>
      <c r="B31" s="132" t="s">
        <v>103</v>
      </c>
      <c r="C31" s="188" t="str">
        <f>IF(Title!G20=1,B31,A31)</f>
        <v>Serebryanskie HPPs cascade</v>
      </c>
      <c r="D31" s="210">
        <v>269691.289</v>
      </c>
      <c r="E31" s="210">
        <v>434904.88999999996</v>
      </c>
      <c r="F31" s="209">
        <v>160736.931</v>
      </c>
      <c r="G31" s="209">
        <v>127161.233</v>
      </c>
      <c r="H31" s="209">
        <v>152749.003</v>
      </c>
      <c r="I31" s="209">
        <v>440647.167</v>
      </c>
      <c r="J31" s="197">
        <f t="shared" si="3"/>
        <v>1145243.346</v>
      </c>
      <c r="K31" s="198">
        <v>353414.48</v>
      </c>
      <c r="L31" s="198">
        <v>329018.49</v>
      </c>
      <c r="M31" s="249">
        <v>102691.33</v>
      </c>
      <c r="N31" s="249">
        <v>98508.218</v>
      </c>
      <c r="O31" s="249">
        <v>76352.092</v>
      </c>
      <c r="P31" s="249">
        <v>277551.64</v>
      </c>
      <c r="Q31" s="250">
        <v>959984.612</v>
      </c>
    </row>
    <row r="32" spans="1:17" ht="15.75" thickBot="1">
      <c r="A32" s="143" t="s">
        <v>19</v>
      </c>
      <c r="B32" s="143" t="s">
        <v>104</v>
      </c>
      <c r="C32" s="239" t="str">
        <f>IF(Title!G20=1,B32,A32)</f>
        <v>TOTAL - Kolsky branch</v>
      </c>
      <c r="D32" s="211">
        <v>1726246.929</v>
      </c>
      <c r="E32" s="211">
        <v>1863274.7280000001</v>
      </c>
      <c r="F32" s="199">
        <f>SUM(F27:F31)</f>
        <v>607778.758</v>
      </c>
      <c r="G32" s="199">
        <f>SUM(G27:G31)</f>
        <v>620834.599</v>
      </c>
      <c r="H32" s="199">
        <f>SUM(H27:H31)</f>
        <v>642940.052</v>
      </c>
      <c r="I32" s="199">
        <f>SUM(I27:I31)</f>
        <v>1871553.409</v>
      </c>
      <c r="J32" s="200">
        <f t="shared" si="3"/>
        <v>5461075.066</v>
      </c>
      <c r="K32" s="201">
        <v>1848135.3279999997</v>
      </c>
      <c r="L32" s="201">
        <v>1787505.29</v>
      </c>
      <c r="M32" s="152">
        <f>SUM(M27:M31)</f>
        <v>642374.343</v>
      </c>
      <c r="N32" s="152">
        <f>SUM(N27:N31)</f>
        <v>614101.73</v>
      </c>
      <c r="O32" s="152">
        <f>SUM(O27:O31)</f>
        <v>544456.39</v>
      </c>
      <c r="P32" s="152">
        <f>SUM(P27:P31)</f>
        <v>1800932.463</v>
      </c>
      <c r="Q32" s="245">
        <f>SUM(Q27:Q31)</f>
        <v>5436573.075999999</v>
      </c>
    </row>
    <row r="33" spans="1:17" ht="15">
      <c r="A33" s="130"/>
      <c r="B33" s="138"/>
      <c r="C33" s="130"/>
      <c r="D33" s="214"/>
      <c r="E33" s="214"/>
      <c r="F33" s="125"/>
      <c r="G33" s="125"/>
      <c r="H33" s="125"/>
      <c r="I33" s="125"/>
      <c r="J33" s="204"/>
      <c r="K33" s="215"/>
      <c r="L33" s="215"/>
      <c r="M33" s="246"/>
      <c r="N33" s="246"/>
      <c r="O33" s="246"/>
      <c r="P33" s="246"/>
      <c r="Q33" s="247"/>
    </row>
    <row r="34" spans="1:17" ht="15">
      <c r="A34" s="132" t="s">
        <v>22</v>
      </c>
      <c r="B34" s="132" t="s">
        <v>105</v>
      </c>
      <c r="C34" s="181" t="str">
        <f>IF(Title!G20=1,B34,A34)</f>
        <v>Murmanskaya CHPP</v>
      </c>
      <c r="D34" s="217">
        <v>18237.649</v>
      </c>
      <c r="E34" s="217">
        <v>3669</v>
      </c>
      <c r="F34" s="216">
        <v>0</v>
      </c>
      <c r="G34" s="216">
        <v>0</v>
      </c>
      <c r="H34" s="216">
        <v>0</v>
      </c>
      <c r="I34" s="216">
        <v>0</v>
      </c>
      <c r="J34" s="218">
        <f>D34+E34</f>
        <v>21906.649</v>
      </c>
      <c r="K34" s="219">
        <v>18614</v>
      </c>
      <c r="L34" s="219">
        <v>3704.021</v>
      </c>
      <c r="M34" s="151">
        <v>0</v>
      </c>
      <c r="N34" s="151">
        <v>0</v>
      </c>
      <c r="O34" s="151">
        <v>0</v>
      </c>
      <c r="P34" s="151">
        <v>0</v>
      </c>
      <c r="Q34" s="251">
        <f>K34+L34</f>
        <v>22318.021</v>
      </c>
    </row>
    <row r="35" spans="1:17" ht="15.75" thickBot="1">
      <c r="A35" s="129"/>
      <c r="B35" s="139"/>
      <c r="C35" s="129"/>
      <c r="D35" s="220"/>
      <c r="E35" s="220"/>
      <c r="F35" s="190"/>
      <c r="G35" s="190"/>
      <c r="H35" s="190"/>
      <c r="I35" s="190"/>
      <c r="J35" s="191"/>
      <c r="K35" s="221"/>
      <c r="L35" s="221"/>
      <c r="M35" s="246"/>
      <c r="N35" s="246"/>
      <c r="O35" s="246"/>
      <c r="P35" s="246"/>
      <c r="Q35" s="247"/>
    </row>
    <row r="36" spans="1:17" ht="30.75" thickBot="1">
      <c r="A36" s="145" t="s">
        <v>23</v>
      </c>
      <c r="B36" s="145" t="s">
        <v>106</v>
      </c>
      <c r="C36" s="240" t="str">
        <f>IF(Title!G20=1,B36,A36)</f>
        <v>TOTAL - TGC-1 excl. Murm. CHPP</v>
      </c>
      <c r="D36" s="231">
        <v>7786051.294000001</v>
      </c>
      <c r="E36" s="231">
        <v>6378993.813</v>
      </c>
      <c r="F36" s="234">
        <f>F17+F25+F32</f>
        <v>1634084.457</v>
      </c>
      <c r="G36" s="234">
        <f>G17+G25+G32</f>
        <v>1617714.0150000001</v>
      </c>
      <c r="H36" s="234">
        <f>H17+H25+H32</f>
        <v>1858551.508</v>
      </c>
      <c r="I36" s="234">
        <f>I17+I25+I32</f>
        <v>5110349.98</v>
      </c>
      <c r="J36" s="232">
        <f>J17+J25+J32</f>
        <v>19275395.381</v>
      </c>
      <c r="K36" s="233">
        <v>8161934.427</v>
      </c>
      <c r="L36" s="233">
        <v>6250880.42</v>
      </c>
      <c r="M36" s="153">
        <f>M17+M25+M32</f>
        <v>1627432.885</v>
      </c>
      <c r="N36" s="153">
        <f>N17+N25+N32</f>
        <v>1679387.923</v>
      </c>
      <c r="O36" s="153">
        <f>O17+O25+O32</f>
        <v>1955893.0559999999</v>
      </c>
      <c r="P36" s="153">
        <f>P17+P25+P32</f>
        <v>5262713.864</v>
      </c>
      <c r="Q36" s="252">
        <f>Q17+Q25+Q32</f>
        <v>19675528.711000003</v>
      </c>
    </row>
    <row r="37" spans="1:17" ht="30.75" thickBot="1">
      <c r="A37" s="145" t="s">
        <v>24</v>
      </c>
      <c r="B37" s="145" t="s">
        <v>107</v>
      </c>
      <c r="C37" s="240" t="str">
        <f>IF(Title!G20=1,B37,A37)</f>
        <v>TOTAL - TGC-1 incl. Murm. CHPP</v>
      </c>
      <c r="D37" s="235">
        <v>7804288.943</v>
      </c>
      <c r="E37" s="235">
        <v>6382662.813</v>
      </c>
      <c r="F37" s="235">
        <f>F36+F34</f>
        <v>1634084.457</v>
      </c>
      <c r="G37" s="235">
        <f>G36+G34</f>
        <v>1617714.0150000001</v>
      </c>
      <c r="H37" s="235">
        <f>H36+H34</f>
        <v>1858551.508</v>
      </c>
      <c r="I37" s="235">
        <f>I36+I34</f>
        <v>5110349.98</v>
      </c>
      <c r="J37" s="154">
        <f>J36+J34</f>
        <v>19297302.03</v>
      </c>
      <c r="K37" s="236">
        <v>8180548.427</v>
      </c>
      <c r="L37" s="236">
        <v>6254584.441</v>
      </c>
      <c r="M37" s="153">
        <f>M17++M25+M32+M34</f>
        <v>1627432.885</v>
      </c>
      <c r="N37" s="153">
        <f>N17++N25+N32+N34</f>
        <v>1679387.923</v>
      </c>
      <c r="O37" s="153">
        <f>O17++O25+O32+O34</f>
        <v>1955893.0559999999</v>
      </c>
      <c r="P37" s="153">
        <f>P17++P25+P32+P34</f>
        <v>5262713.864</v>
      </c>
      <c r="Q37" s="252">
        <f>Q17++Q25+Q32+Q34</f>
        <v>19697846.732000005</v>
      </c>
    </row>
    <row r="38" spans="1:17" ht="15">
      <c r="A38" s="147"/>
      <c r="B38" s="140"/>
      <c r="C38" s="147">
        <f>IF(Title!G20=1,B38,A38)</f>
        <v>0</v>
      </c>
      <c r="D38" s="222"/>
      <c r="E38" s="222"/>
      <c r="F38" s="222"/>
      <c r="G38" s="222"/>
      <c r="H38" s="222"/>
      <c r="I38" s="222"/>
      <c r="J38" s="223"/>
      <c r="K38" s="224"/>
      <c r="L38" s="224"/>
      <c r="M38" s="246"/>
      <c r="N38" s="246"/>
      <c r="O38" s="246"/>
      <c r="P38" s="246"/>
      <c r="Q38" s="247"/>
    </row>
    <row r="39" spans="1:17" ht="15">
      <c r="A39" s="148" t="s">
        <v>53</v>
      </c>
      <c r="B39" s="141" t="s">
        <v>108</v>
      </c>
      <c r="C39" s="172" t="str">
        <f>IF(Title!G20=1,B39,A39)</f>
        <v>Thermal - TOTAL</v>
      </c>
      <c r="D39" s="225">
        <v>4567452.369000001</v>
      </c>
      <c r="E39" s="225">
        <v>2618668.3510000003</v>
      </c>
      <c r="F39" s="225">
        <f>SUM(F5:F13)+F19+F24+F27+F34</f>
        <v>447421.936</v>
      </c>
      <c r="G39" s="225">
        <f>SUM(G5:G13)+G19+G24+G27+G34</f>
        <v>393840.8510000001</v>
      </c>
      <c r="H39" s="225">
        <f>SUM(H5:H13)+H19+H24+H27+H34</f>
        <v>669042.2579999999</v>
      </c>
      <c r="I39" s="225">
        <f>SUM(I5:I13)+I19+I24+I27+I34</f>
        <v>1510305.045</v>
      </c>
      <c r="J39" s="226">
        <f>SUM(J5:J13)+J19+J24+J27+J34</f>
        <v>8696425.765</v>
      </c>
      <c r="K39" s="227">
        <v>5017877.1729999995</v>
      </c>
      <c r="L39" s="227">
        <v>2667736.551</v>
      </c>
      <c r="M39" s="227">
        <f>SUM(M5:M13)+M19+M27+M34+M24</f>
        <v>412579.10000000003</v>
      </c>
      <c r="N39" s="227">
        <f>SUM(N5:N13)+N19+N27+N34+N24</f>
        <v>607147.204</v>
      </c>
      <c r="O39" s="227">
        <f>SUM(O5:O13)+O19+O27+O34+O24</f>
        <v>1007407.5</v>
      </c>
      <c r="P39" s="227">
        <f>SUM(P5:P13)+P19+P27+P34+P24</f>
        <v>2027133.8039999998</v>
      </c>
      <c r="Q39" s="253">
        <f>SUM(Q5:Q13)+Q19+Q27+Q34+Q24</f>
        <v>9712747.542000001</v>
      </c>
    </row>
    <row r="40" spans="1:17" ht="15">
      <c r="A40" s="149" t="s">
        <v>25</v>
      </c>
      <c r="B40" s="142" t="s">
        <v>120</v>
      </c>
      <c r="C40" s="173" t="str">
        <f>IF(Title!G20=1,B40,A40)</f>
        <v>Hydro - TOTAL</v>
      </c>
      <c r="D40" s="228">
        <v>3236836.573999999</v>
      </c>
      <c r="E40" s="228">
        <v>3763994.462</v>
      </c>
      <c r="F40" s="228">
        <f>F37-F39</f>
        <v>1186662.521</v>
      </c>
      <c r="G40" s="228">
        <f>G37-G39</f>
        <v>1223873.164</v>
      </c>
      <c r="H40" s="228">
        <f>H37-H39</f>
        <v>1189509.25</v>
      </c>
      <c r="I40" s="228">
        <f>I37-I39</f>
        <v>3600044.9350000005</v>
      </c>
      <c r="J40" s="229">
        <f>J37-J39</f>
        <v>10600876.265</v>
      </c>
      <c r="K40" s="230">
        <v>3162671.2540000007</v>
      </c>
      <c r="L40" s="230">
        <v>3586847.8899999997</v>
      </c>
      <c r="M40" s="227">
        <f>SUM(M14:M16)+SUM(M20:M23)+SUM(M28:M31)</f>
        <v>1214853.785</v>
      </c>
      <c r="N40" s="227">
        <f>SUM(N14:N16)+SUM(N20:N23)+SUM(N28:N31)</f>
        <v>1072240.719</v>
      </c>
      <c r="O40" s="227">
        <f>SUM(O14:O16)+SUM(O20:O23)+SUM(O28:O31)</f>
        <v>948485.556</v>
      </c>
      <c r="P40" s="227">
        <f>SUM(P14:P16)+SUM(P20:P23)+SUM(P28:P31)</f>
        <v>3235580.06</v>
      </c>
      <c r="Q40" s="253">
        <f>SUM(Q14:Q16)+SUM(Q20:Q23)+SUM(Q28:Q31)</f>
        <v>9985099.19</v>
      </c>
    </row>
    <row r="41" spans="13:17" ht="15">
      <c r="M41" s="7"/>
      <c r="Q41" s="7"/>
    </row>
  </sheetData>
  <sheetProtection/>
  <mergeCells count="3">
    <mergeCell ref="D2:E2"/>
    <mergeCell ref="K2:L2"/>
    <mergeCell ref="C1:Q1"/>
  </mergeCells>
  <printOptions/>
  <pageMargins left="0.7" right="0.7" top="0.75" bottom="0.75" header="0.3" footer="0.3"/>
  <pageSetup horizontalDpi="600" verticalDpi="600" orientation="portrait" paperSize="9" r:id="rId1"/>
  <ignoredErrors>
    <ignoredError sqref="M39:M40 N39:N40 F39:I39 Q39:Q40 P39:P40 O39:O4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"/>
  <sheetViews>
    <sheetView showGridLines="0" zoomScalePageLayoutView="0" workbookViewId="0" topLeftCell="C1">
      <pane ySplit="3" topLeftCell="A7" activePane="bottomLeft" state="frozen"/>
      <selection pane="topLeft" activeCell="C1" sqref="C1"/>
      <selection pane="bottomLeft" activeCell="J31" sqref="J31"/>
    </sheetView>
  </sheetViews>
  <sheetFormatPr defaultColWidth="9.140625" defaultRowHeight="15"/>
  <cols>
    <col min="1" max="1" width="31.57421875" style="174" hidden="1" customWidth="1"/>
    <col min="2" max="2" width="30.00390625" style="174" hidden="1" customWidth="1"/>
    <col min="3" max="3" width="31.57421875" style="0" bestFit="1" customWidth="1"/>
    <col min="4" max="4" width="10.421875" style="0" bestFit="1" customWidth="1"/>
    <col min="5" max="5" width="9.421875" style="0" bestFit="1" customWidth="1"/>
    <col min="6" max="9" width="9.421875" style="155" customWidth="1"/>
    <col min="10" max="10" width="9.8515625" style="155" bestFit="1" customWidth="1"/>
    <col min="11" max="11" width="9.8515625" style="0" bestFit="1" customWidth="1"/>
    <col min="12" max="12" width="8.8515625" style="0" bestFit="1" customWidth="1"/>
    <col min="13" max="16" width="8.8515625" style="155" customWidth="1"/>
    <col min="17" max="17" width="9.8515625" style="0" bestFit="1" customWidth="1"/>
    <col min="18" max="31" width="0" style="0" hidden="1" customWidth="1"/>
  </cols>
  <sheetData>
    <row r="1" spans="1:17" ht="21">
      <c r="A1" s="174" t="s">
        <v>116</v>
      </c>
      <c r="B1" s="174" t="s">
        <v>128</v>
      </c>
      <c r="C1" s="303" t="str">
        <f>IF(Title!G20=1,B1,A1)</f>
        <v>Heat generation, GCal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6"/>
    </row>
    <row r="2" spans="3:17" ht="21">
      <c r="C2" s="8"/>
      <c r="D2" s="301"/>
      <c r="E2" s="301"/>
      <c r="F2" s="170"/>
      <c r="G2" s="170">
        <v>2009</v>
      </c>
      <c r="H2" s="170"/>
      <c r="I2" s="170"/>
      <c r="J2" s="171"/>
      <c r="K2" s="301">
        <v>2010</v>
      </c>
      <c r="L2" s="301"/>
      <c r="M2" s="301"/>
      <c r="N2" s="301"/>
      <c r="O2" s="301"/>
      <c r="P2" s="301"/>
      <c r="Q2" s="307"/>
    </row>
    <row r="3" spans="3:31" ht="16.5" thickBot="1">
      <c r="C3" s="9"/>
      <c r="D3" s="5" t="str">
        <f>IF(Title!G20=1,Y3,R3)</f>
        <v>1Q</v>
      </c>
      <c r="E3" s="182" t="str">
        <f>IF(Title!G20=1,Z3,S3)</f>
        <v>2Q</v>
      </c>
      <c r="F3" s="182" t="str">
        <f>IF(Title!G20=1,AA3,T3)</f>
        <v>Jul</v>
      </c>
      <c r="G3" s="182" t="str">
        <f>IF(Title!G20=1,AB3,U3)</f>
        <v>Aug</v>
      </c>
      <c r="H3" s="182" t="str">
        <f>IF(Title!G20=1,AC3,V3)</f>
        <v>Sep</v>
      </c>
      <c r="I3" s="182" t="str">
        <f>IF(Title!G20=1,AD3,W3)</f>
        <v>3Q</v>
      </c>
      <c r="J3" s="180" t="str">
        <f>IF(Title!G20=1,AE3,X3)</f>
        <v>9M</v>
      </c>
      <c r="K3" s="5" t="str">
        <f aca="true" t="shared" si="0" ref="K3:Q3">D3</f>
        <v>1Q</v>
      </c>
      <c r="L3" s="5" t="str">
        <f t="shared" si="0"/>
        <v>2Q</v>
      </c>
      <c r="M3" s="5" t="str">
        <f t="shared" si="0"/>
        <v>Jul</v>
      </c>
      <c r="N3" s="5" t="str">
        <f t="shared" si="0"/>
        <v>Aug</v>
      </c>
      <c r="O3" s="5" t="str">
        <f t="shared" si="0"/>
        <v>Sep</v>
      </c>
      <c r="P3" s="5" t="str">
        <f t="shared" si="0"/>
        <v>3Q</v>
      </c>
      <c r="Q3" s="6" t="str">
        <f t="shared" si="0"/>
        <v>9M</v>
      </c>
      <c r="R3" s="189" t="s">
        <v>20</v>
      </c>
      <c r="S3" s="189" t="s">
        <v>63</v>
      </c>
      <c r="T3" s="189" t="s">
        <v>111</v>
      </c>
      <c r="U3" s="189" t="s">
        <v>112</v>
      </c>
      <c r="V3" s="189" t="s">
        <v>113</v>
      </c>
      <c r="W3" s="189" t="s">
        <v>114</v>
      </c>
      <c r="X3" s="189" t="s">
        <v>115</v>
      </c>
      <c r="Y3" s="182" t="s">
        <v>121</v>
      </c>
      <c r="Z3" s="182" t="s">
        <v>122</v>
      </c>
      <c r="AA3" s="182" t="s">
        <v>125</v>
      </c>
      <c r="AB3" s="182" t="s">
        <v>124</v>
      </c>
      <c r="AC3" s="182" t="s">
        <v>123</v>
      </c>
      <c r="AD3" s="182" t="s">
        <v>126</v>
      </c>
      <c r="AE3" s="182" t="s">
        <v>127</v>
      </c>
    </row>
    <row r="4" spans="1:17" ht="15.75">
      <c r="A4" s="2" t="s">
        <v>0</v>
      </c>
      <c r="B4" s="178" t="s">
        <v>76</v>
      </c>
      <c r="C4" s="2" t="str">
        <f>IF(Title!G20=1,B4,A4)</f>
        <v>Nevsky branch</v>
      </c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1"/>
    </row>
    <row r="5" spans="1:17" ht="15">
      <c r="A5" s="14" t="s">
        <v>1</v>
      </c>
      <c r="B5" s="178" t="s">
        <v>77</v>
      </c>
      <c r="C5" s="14" t="str">
        <f>IF(Title!G20=1,B5,A5)</f>
        <v>Centralnaya CHPP</v>
      </c>
      <c r="D5" s="30">
        <v>1042390</v>
      </c>
      <c r="E5" s="30">
        <v>401625</v>
      </c>
      <c r="F5" s="30">
        <v>35070</v>
      </c>
      <c r="G5" s="30">
        <v>57654</v>
      </c>
      <c r="H5" s="30">
        <v>55699</v>
      </c>
      <c r="I5" s="30">
        <v>148423</v>
      </c>
      <c r="J5" s="31">
        <f>D5+E5+I5</f>
        <v>1592438</v>
      </c>
      <c r="K5" s="30">
        <v>1252791</v>
      </c>
      <c r="L5" s="30">
        <v>420190</v>
      </c>
      <c r="M5" s="30">
        <v>31314</v>
      </c>
      <c r="N5" s="30">
        <v>47272</v>
      </c>
      <c r="O5" s="30">
        <v>55702</v>
      </c>
      <c r="P5" s="30">
        <v>134288</v>
      </c>
      <c r="Q5" s="31">
        <f>K5+L5+P5</f>
        <v>1807269</v>
      </c>
    </row>
    <row r="6" spans="1:17" ht="15">
      <c r="A6" s="57" t="s">
        <v>26</v>
      </c>
      <c r="B6" s="178" t="s">
        <v>78</v>
      </c>
      <c r="C6" s="57" t="str">
        <f>IF(Title!G20=1,B6,A6)</f>
        <v>Pravoberezhnaya CHPP-5</v>
      </c>
      <c r="D6" s="19">
        <v>1073508</v>
      </c>
      <c r="E6" s="19">
        <v>454718</v>
      </c>
      <c r="F6" s="19">
        <v>63215</v>
      </c>
      <c r="G6" s="19">
        <v>39211</v>
      </c>
      <c r="H6" s="19">
        <v>75683</v>
      </c>
      <c r="I6" s="19">
        <v>178109</v>
      </c>
      <c r="J6" s="20">
        <f aca="true" t="shared" si="1" ref="J6:J28">D6+E6+I6</f>
        <v>1706335</v>
      </c>
      <c r="K6" s="19">
        <v>1091740</v>
      </c>
      <c r="L6" s="19">
        <v>483101</v>
      </c>
      <c r="M6" s="19">
        <v>59213</v>
      </c>
      <c r="N6" s="19">
        <v>37852</v>
      </c>
      <c r="O6" s="19">
        <v>78701</v>
      </c>
      <c r="P6" s="19">
        <v>175766</v>
      </c>
      <c r="Q6" s="20">
        <f aca="true" t="shared" si="2" ref="Q6:Q24">K6+L6+P6</f>
        <v>1750607</v>
      </c>
    </row>
    <row r="7" spans="1:17" ht="15">
      <c r="A7" s="57" t="s">
        <v>27</v>
      </c>
      <c r="B7" s="178" t="s">
        <v>79</v>
      </c>
      <c r="C7" s="57" t="str">
        <f>IF(Title!G20=1,B7,A7)</f>
        <v>Vasileostrovskaya CHPP-7</v>
      </c>
      <c r="D7" s="19">
        <v>820333</v>
      </c>
      <c r="E7" s="19">
        <v>309819</v>
      </c>
      <c r="F7" s="19">
        <v>45770</v>
      </c>
      <c r="G7" s="19">
        <v>39437</v>
      </c>
      <c r="H7" s="19">
        <v>49460</v>
      </c>
      <c r="I7" s="19">
        <v>134667</v>
      </c>
      <c r="J7" s="20">
        <f t="shared" si="1"/>
        <v>1264819</v>
      </c>
      <c r="K7" s="19">
        <v>975073</v>
      </c>
      <c r="L7" s="19">
        <v>346303</v>
      </c>
      <c r="M7" s="19">
        <v>39893</v>
      </c>
      <c r="N7" s="19">
        <v>37917</v>
      </c>
      <c r="O7" s="19">
        <v>52496</v>
      </c>
      <c r="P7" s="19">
        <v>130306</v>
      </c>
      <c r="Q7" s="20">
        <f t="shared" si="2"/>
        <v>1451682</v>
      </c>
    </row>
    <row r="8" spans="1:17" ht="15">
      <c r="A8" s="57" t="s">
        <v>28</v>
      </c>
      <c r="B8" s="178" t="s">
        <v>80</v>
      </c>
      <c r="C8" s="57" t="str">
        <f>IF(Title!G20=1,B8,A8)</f>
        <v>Dubrovskaya CHPP-8</v>
      </c>
      <c r="D8" s="19">
        <v>111821</v>
      </c>
      <c r="E8" s="19">
        <v>43952</v>
      </c>
      <c r="F8" s="19">
        <v>5571</v>
      </c>
      <c r="G8" s="19">
        <v>2848</v>
      </c>
      <c r="H8" s="19">
        <v>7202</v>
      </c>
      <c r="I8" s="19">
        <v>15621</v>
      </c>
      <c r="J8" s="20">
        <f t="shared" si="1"/>
        <v>171394</v>
      </c>
      <c r="K8" s="19">
        <v>129057</v>
      </c>
      <c r="L8" s="19">
        <v>47360</v>
      </c>
      <c r="M8" s="19">
        <v>5269</v>
      </c>
      <c r="N8" s="19">
        <v>4765</v>
      </c>
      <c r="O8" s="19">
        <v>8360</v>
      </c>
      <c r="P8" s="19">
        <v>18394</v>
      </c>
      <c r="Q8" s="20">
        <f t="shared" si="2"/>
        <v>194811</v>
      </c>
    </row>
    <row r="9" spans="1:17" ht="15">
      <c r="A9" s="57" t="s">
        <v>29</v>
      </c>
      <c r="B9" s="178" t="s">
        <v>81</v>
      </c>
      <c r="C9" s="57" t="str">
        <f>IF(Title!G20=1,B9,A9)</f>
        <v>Pervomayskaya CHPP-14</v>
      </c>
      <c r="D9" s="19">
        <v>855930</v>
      </c>
      <c r="E9" s="19">
        <v>314858</v>
      </c>
      <c r="F9" s="19">
        <v>13882</v>
      </c>
      <c r="G9" s="19">
        <v>37643</v>
      </c>
      <c r="H9" s="19">
        <v>47313</v>
      </c>
      <c r="I9" s="19">
        <v>98838</v>
      </c>
      <c r="J9" s="20">
        <f t="shared" si="1"/>
        <v>1269626</v>
      </c>
      <c r="K9" s="19">
        <v>964166</v>
      </c>
      <c r="L9" s="19">
        <v>350960</v>
      </c>
      <c r="M9" s="19">
        <v>22817</v>
      </c>
      <c r="N9" s="19">
        <v>44235</v>
      </c>
      <c r="O9" s="19">
        <v>48234</v>
      </c>
      <c r="P9" s="19">
        <v>115286</v>
      </c>
      <c r="Q9" s="20">
        <f t="shared" si="2"/>
        <v>1430412</v>
      </c>
    </row>
    <row r="10" spans="1:17" ht="15">
      <c r="A10" s="57" t="s">
        <v>30</v>
      </c>
      <c r="B10" s="178" t="s">
        <v>82</v>
      </c>
      <c r="C10" s="57" t="str">
        <f>IF(Title!G20=1,B10,A10)</f>
        <v>Avtovskaya CHPP-15</v>
      </c>
      <c r="D10" s="19">
        <v>1489003</v>
      </c>
      <c r="E10" s="19">
        <v>627022</v>
      </c>
      <c r="F10" s="19">
        <v>110364</v>
      </c>
      <c r="G10" s="19">
        <v>65969</v>
      </c>
      <c r="H10" s="19">
        <v>97912</v>
      </c>
      <c r="I10" s="19">
        <v>274245</v>
      </c>
      <c r="J10" s="20">
        <f t="shared" si="1"/>
        <v>2390270</v>
      </c>
      <c r="K10" s="19">
        <v>1778090</v>
      </c>
      <c r="L10" s="19">
        <v>644397</v>
      </c>
      <c r="M10" s="19">
        <v>84256</v>
      </c>
      <c r="N10" s="19">
        <v>61630</v>
      </c>
      <c r="O10" s="19">
        <v>128902</v>
      </c>
      <c r="P10" s="19">
        <v>274788</v>
      </c>
      <c r="Q10" s="20">
        <f t="shared" si="2"/>
        <v>2697275</v>
      </c>
    </row>
    <row r="11" spans="1:17" ht="15">
      <c r="A11" s="57" t="s">
        <v>31</v>
      </c>
      <c r="B11" s="178" t="s">
        <v>83</v>
      </c>
      <c r="C11" s="57" t="str">
        <f>IF(Title!G20=1,B11,A11)</f>
        <v>Vyborgskaya CHPP-17</v>
      </c>
      <c r="D11" s="19">
        <v>578854</v>
      </c>
      <c r="E11" s="19">
        <v>202181</v>
      </c>
      <c r="F11" s="19">
        <v>32545</v>
      </c>
      <c r="G11" s="19">
        <v>29616</v>
      </c>
      <c r="H11" s="19">
        <v>28882</v>
      </c>
      <c r="I11" s="19">
        <v>91043</v>
      </c>
      <c r="J11" s="20">
        <f t="shared" si="1"/>
        <v>872078</v>
      </c>
      <c r="K11" s="19">
        <v>643040</v>
      </c>
      <c r="L11" s="19">
        <v>242410</v>
      </c>
      <c r="M11" s="19">
        <v>23172</v>
      </c>
      <c r="N11" s="19">
        <v>27152</v>
      </c>
      <c r="O11" s="19">
        <v>36171</v>
      </c>
      <c r="P11" s="19">
        <v>86495</v>
      </c>
      <c r="Q11" s="20">
        <f t="shared" si="2"/>
        <v>971945</v>
      </c>
    </row>
    <row r="12" spans="1:17" ht="15">
      <c r="A12" s="57" t="s">
        <v>32</v>
      </c>
      <c r="B12" s="178" t="s">
        <v>84</v>
      </c>
      <c r="C12" s="57" t="str">
        <f>IF(Title!G20=1,B12,A12)</f>
        <v>Severnaya CHPP-21</v>
      </c>
      <c r="D12" s="19">
        <v>1213510</v>
      </c>
      <c r="E12" s="19">
        <v>674086</v>
      </c>
      <c r="F12" s="19">
        <v>91202</v>
      </c>
      <c r="G12" s="19">
        <v>38236</v>
      </c>
      <c r="H12" s="19">
        <v>147181</v>
      </c>
      <c r="I12" s="19">
        <v>276619</v>
      </c>
      <c r="J12" s="20">
        <f t="shared" si="1"/>
        <v>2164215</v>
      </c>
      <c r="K12" s="19">
        <v>1221764</v>
      </c>
      <c r="L12" s="19">
        <v>612229</v>
      </c>
      <c r="M12" s="19">
        <v>75763</v>
      </c>
      <c r="N12" s="19">
        <v>129153</v>
      </c>
      <c r="O12" s="19">
        <v>145838</v>
      </c>
      <c r="P12" s="19">
        <v>350754</v>
      </c>
      <c r="Q12" s="20">
        <f t="shared" si="2"/>
        <v>2184747</v>
      </c>
    </row>
    <row r="13" spans="1:17" ht="15">
      <c r="A13" s="57" t="s">
        <v>33</v>
      </c>
      <c r="B13" s="178" t="s">
        <v>85</v>
      </c>
      <c r="C13" s="57" t="str">
        <f>IF(Title!G20=1,B13,A13)</f>
        <v>Yuzhnaya CHPP-22</v>
      </c>
      <c r="D13" s="19">
        <v>1677312</v>
      </c>
      <c r="E13" s="19">
        <v>677184</v>
      </c>
      <c r="F13" s="19">
        <v>99870</v>
      </c>
      <c r="G13" s="19">
        <v>102779</v>
      </c>
      <c r="H13" s="19">
        <v>120112</v>
      </c>
      <c r="I13" s="19">
        <v>322761</v>
      </c>
      <c r="J13" s="20">
        <f t="shared" si="1"/>
        <v>2677257</v>
      </c>
      <c r="K13" s="19">
        <v>1916019</v>
      </c>
      <c r="L13" s="19">
        <v>720894</v>
      </c>
      <c r="M13" s="19">
        <v>65927</v>
      </c>
      <c r="N13" s="19">
        <v>97072</v>
      </c>
      <c r="O13" s="19">
        <v>128051</v>
      </c>
      <c r="P13" s="19">
        <v>291050</v>
      </c>
      <c r="Q13" s="20">
        <f t="shared" si="2"/>
        <v>2927963</v>
      </c>
    </row>
    <row r="14" spans="1:17" ht="15.75" thickBot="1">
      <c r="A14" s="137" t="s">
        <v>34</v>
      </c>
      <c r="B14" s="178" t="s">
        <v>129</v>
      </c>
      <c r="C14" s="58" t="str">
        <f>IF(Title!G20=1,B14,A14)</f>
        <v>Boilers</v>
      </c>
      <c r="D14" s="15">
        <v>2168</v>
      </c>
      <c r="E14" s="15">
        <v>649</v>
      </c>
      <c r="F14" s="15">
        <v>0</v>
      </c>
      <c r="G14" s="15">
        <v>0</v>
      </c>
      <c r="H14" s="15">
        <v>110</v>
      </c>
      <c r="I14" s="15">
        <v>110</v>
      </c>
      <c r="J14" s="16">
        <f t="shared" si="1"/>
        <v>2927</v>
      </c>
      <c r="K14" s="15">
        <v>2510</v>
      </c>
      <c r="L14" s="15">
        <v>549</v>
      </c>
      <c r="M14" s="15">
        <v>0</v>
      </c>
      <c r="N14" s="15">
        <v>0</v>
      </c>
      <c r="O14" s="15">
        <v>86</v>
      </c>
      <c r="P14" s="15">
        <f>O14</f>
        <v>86</v>
      </c>
      <c r="Q14" s="16">
        <f t="shared" si="2"/>
        <v>3145</v>
      </c>
    </row>
    <row r="15" spans="1:17" ht="15.75" thickBot="1">
      <c r="A15" s="158" t="s">
        <v>4</v>
      </c>
      <c r="B15" s="178" t="s">
        <v>89</v>
      </c>
      <c r="C15" s="17" t="str">
        <f>IF(Title!G20=1,B15,A15)</f>
        <v>TOTAL - Nevsky branch</v>
      </c>
      <c r="D15" s="32">
        <v>8864829</v>
      </c>
      <c r="E15" s="32">
        <v>3706094</v>
      </c>
      <c r="F15" s="32">
        <f>SUM(F5:F14)</f>
        <v>497489</v>
      </c>
      <c r="G15" s="32">
        <f>SUM(G5:G14)</f>
        <v>413393</v>
      </c>
      <c r="H15" s="32">
        <f>SUM(H5:H14)</f>
        <v>629554</v>
      </c>
      <c r="I15" s="32">
        <f>SUM(I5:I14)</f>
        <v>1540436</v>
      </c>
      <c r="J15" s="33">
        <f t="shared" si="1"/>
        <v>14111359</v>
      </c>
      <c r="K15" s="32">
        <v>9974250</v>
      </c>
      <c r="L15" s="32">
        <v>3868393</v>
      </c>
      <c r="M15" s="32">
        <f>SUM(M5:M14)</f>
        <v>407624</v>
      </c>
      <c r="N15" s="32">
        <f>SUM(N5:N14)</f>
        <v>487048</v>
      </c>
      <c r="O15" s="32">
        <f>SUM(O5:O14)</f>
        <v>682541</v>
      </c>
      <c r="P15" s="32">
        <f>SUM(P5:P14)</f>
        <v>1577213</v>
      </c>
      <c r="Q15" s="33">
        <f t="shared" si="2"/>
        <v>15419856</v>
      </c>
    </row>
    <row r="16" spans="1:17" ht="15.75">
      <c r="A16" s="2" t="s">
        <v>5</v>
      </c>
      <c r="B16" s="178" t="s">
        <v>90</v>
      </c>
      <c r="C16" s="2" t="str">
        <f>IF(Title!G20=1,B16,A16)</f>
        <v>Karelsky branch</v>
      </c>
      <c r="D16" s="18"/>
      <c r="E16" s="18"/>
      <c r="F16" s="18"/>
      <c r="G16" s="18"/>
      <c r="H16" s="18"/>
      <c r="I16" s="18"/>
      <c r="J16" s="166"/>
      <c r="K16" s="18"/>
      <c r="L16" s="18"/>
      <c r="M16" s="18"/>
      <c r="N16" s="18"/>
      <c r="O16" s="18"/>
      <c r="P16" s="18"/>
      <c r="Q16" s="166"/>
    </row>
    <row r="17" spans="1:17" ht="15.75" thickBot="1">
      <c r="A17" s="156" t="s">
        <v>6</v>
      </c>
      <c r="B17" s="178" t="s">
        <v>91</v>
      </c>
      <c r="C17" s="12" t="str">
        <f>IF(Title!G20=1,B17,A17)</f>
        <v>Petrozavodskaya CHPP</v>
      </c>
      <c r="D17" s="13">
        <v>715967</v>
      </c>
      <c r="E17" s="13">
        <v>267916</v>
      </c>
      <c r="F17" s="13">
        <v>43919</v>
      </c>
      <c r="G17" s="13">
        <v>43450</v>
      </c>
      <c r="H17" s="13">
        <v>52863</v>
      </c>
      <c r="I17" s="13">
        <v>140232</v>
      </c>
      <c r="J17" s="160">
        <f t="shared" si="1"/>
        <v>1124115</v>
      </c>
      <c r="K17" s="13">
        <v>788740</v>
      </c>
      <c r="L17" s="13">
        <v>295734</v>
      </c>
      <c r="M17" s="13">
        <v>16579</v>
      </c>
      <c r="N17" s="13">
        <v>38958</v>
      </c>
      <c r="O17" s="13">
        <v>72353</v>
      </c>
      <c r="P17" s="13">
        <v>127890</v>
      </c>
      <c r="Q17" s="160">
        <f t="shared" si="2"/>
        <v>1212364</v>
      </c>
    </row>
    <row r="18" spans="1:17" ht="15.75" thickBot="1">
      <c r="A18" s="158" t="s">
        <v>12</v>
      </c>
      <c r="B18" s="178" t="s">
        <v>97</v>
      </c>
      <c r="C18" s="17" t="str">
        <f>IF(Title!G20=1,B18,A18)</f>
        <v>TOTAL - Karelsky branch </v>
      </c>
      <c r="D18" s="32">
        <v>715967</v>
      </c>
      <c r="E18" s="32">
        <v>267916</v>
      </c>
      <c r="F18" s="32">
        <f>F17</f>
        <v>43919</v>
      </c>
      <c r="G18" s="32">
        <f>G17</f>
        <v>43450</v>
      </c>
      <c r="H18" s="32">
        <f>H17</f>
        <v>52863</v>
      </c>
      <c r="I18" s="32">
        <f>I17</f>
        <v>140232</v>
      </c>
      <c r="J18" s="33">
        <f t="shared" si="1"/>
        <v>1124115</v>
      </c>
      <c r="K18" s="32">
        <v>788740</v>
      </c>
      <c r="L18" s="32">
        <v>295734</v>
      </c>
      <c r="M18" s="32">
        <f>M17</f>
        <v>16579</v>
      </c>
      <c r="N18" s="32">
        <f>N17</f>
        <v>38958</v>
      </c>
      <c r="O18" s="32">
        <f>O17</f>
        <v>72353</v>
      </c>
      <c r="P18" s="32">
        <f>P17</f>
        <v>127890</v>
      </c>
      <c r="Q18" s="33">
        <f t="shared" si="2"/>
        <v>1212364</v>
      </c>
    </row>
    <row r="19" spans="1:17" ht="15.75">
      <c r="A19" s="2" t="s">
        <v>13</v>
      </c>
      <c r="B19" s="178" t="s">
        <v>98</v>
      </c>
      <c r="C19" s="2" t="str">
        <f>IF(Title!G20=1,B19,A19)</f>
        <v>Kolsky branch</v>
      </c>
      <c r="D19" s="18"/>
      <c r="E19" s="18"/>
      <c r="F19" s="18"/>
      <c r="G19" s="18"/>
      <c r="H19" s="18"/>
      <c r="I19" s="18"/>
      <c r="J19" s="166"/>
      <c r="K19" s="18"/>
      <c r="L19" s="18"/>
      <c r="M19" s="18"/>
      <c r="N19" s="18"/>
      <c r="O19" s="18"/>
      <c r="P19" s="18"/>
      <c r="Q19" s="166"/>
    </row>
    <row r="20" spans="1:17" ht="15">
      <c r="A20" s="134" t="s">
        <v>14</v>
      </c>
      <c r="B20" s="178" t="s">
        <v>99</v>
      </c>
      <c r="C20" s="43" t="str">
        <f>IF(Title!G20=1,B20,A20)</f>
        <v>Apatitskaya CHPP</v>
      </c>
      <c r="D20" s="30">
        <v>474546</v>
      </c>
      <c r="E20" s="30">
        <v>243374</v>
      </c>
      <c r="F20" s="30">
        <v>31669</v>
      </c>
      <c r="G20" s="30">
        <v>30065</v>
      </c>
      <c r="H20" s="30">
        <v>38701</v>
      </c>
      <c r="I20" s="30">
        <v>100435</v>
      </c>
      <c r="J20" s="31">
        <f t="shared" si="1"/>
        <v>818355</v>
      </c>
      <c r="K20" s="30">
        <v>506465</v>
      </c>
      <c r="L20" s="30">
        <v>229993</v>
      </c>
      <c r="M20" s="30">
        <v>32684</v>
      </c>
      <c r="N20" s="30">
        <v>33074</v>
      </c>
      <c r="O20" s="30">
        <v>71305</v>
      </c>
      <c r="P20" s="30">
        <v>137063</v>
      </c>
      <c r="Q20" s="31">
        <f t="shared" si="2"/>
        <v>873521</v>
      </c>
    </row>
    <row r="21" spans="1:17" ht="15.75" thickBot="1">
      <c r="A21" s="136" t="s">
        <v>35</v>
      </c>
      <c r="B21" s="178" t="s">
        <v>129</v>
      </c>
      <c r="C21" s="45" t="str">
        <f>IF(Title!G20=1,B21,A21)</f>
        <v>Boilers</v>
      </c>
      <c r="D21" s="15">
        <v>12177.28</v>
      </c>
      <c r="E21" s="15">
        <v>8482.79</v>
      </c>
      <c r="F21" s="15">
        <v>795.59</v>
      </c>
      <c r="G21" s="15">
        <v>933.42</v>
      </c>
      <c r="H21" s="15">
        <v>1228.32</v>
      </c>
      <c r="I21" s="15">
        <v>2957.33</v>
      </c>
      <c r="J21" s="16">
        <f t="shared" si="1"/>
        <v>23617.4</v>
      </c>
      <c r="K21" s="15">
        <v>13742.044999999998</v>
      </c>
      <c r="L21" s="15">
        <v>7485.44</v>
      </c>
      <c r="M21" s="15">
        <v>716.75</v>
      </c>
      <c r="N21" s="15">
        <v>727.58</v>
      </c>
      <c r="O21" s="15">
        <v>2169.26</v>
      </c>
      <c r="P21" s="15">
        <v>3613.59</v>
      </c>
      <c r="Q21" s="16">
        <f t="shared" si="2"/>
        <v>24841.074999999997</v>
      </c>
    </row>
    <row r="22" spans="1:17" ht="15.75" thickBot="1">
      <c r="A22" s="168" t="s">
        <v>19</v>
      </c>
      <c r="B22" s="178" t="s">
        <v>104</v>
      </c>
      <c r="C22" s="21" t="str">
        <f>IF(Title!G20=1,B22,A22)</f>
        <v>TOTAL - Kolsky branch</v>
      </c>
      <c r="D22" s="32">
        <v>486723.28</v>
      </c>
      <c r="E22" s="32">
        <v>251856.79</v>
      </c>
      <c r="F22" s="32">
        <f>SUM(F20:F21)</f>
        <v>32464.59</v>
      </c>
      <c r="G22" s="32">
        <f>SUM(G20:G21)</f>
        <v>30998.42</v>
      </c>
      <c r="H22" s="32">
        <f>SUM(H20:H21)</f>
        <v>39929.32</v>
      </c>
      <c r="I22" s="32">
        <f>SUM(I20:I21)</f>
        <v>103392.33</v>
      </c>
      <c r="J22" s="33">
        <f t="shared" si="1"/>
        <v>841972.4</v>
      </c>
      <c r="K22" s="32">
        <v>520207.045</v>
      </c>
      <c r="L22" s="32">
        <v>237478.44</v>
      </c>
      <c r="M22" s="32">
        <f>SUM(M20:M21)</f>
        <v>33400.75</v>
      </c>
      <c r="N22" s="32">
        <f>SUM(N20:N21)</f>
        <v>33801.58</v>
      </c>
      <c r="O22" s="32">
        <f>SUM(O20:O21)</f>
        <v>73474.26</v>
      </c>
      <c r="P22" s="32">
        <f>SUM(P20:P21)</f>
        <v>140676.59</v>
      </c>
      <c r="Q22" s="33">
        <f t="shared" si="2"/>
        <v>898362.075</v>
      </c>
    </row>
    <row r="23" spans="1:17" ht="15">
      <c r="A23" s="163"/>
      <c r="B23" s="178"/>
      <c r="C23" s="3"/>
      <c r="D23" s="22"/>
      <c r="E23" s="22"/>
      <c r="F23" s="22"/>
      <c r="G23" s="22"/>
      <c r="H23" s="22"/>
      <c r="I23" s="22"/>
      <c r="J23" s="23"/>
      <c r="K23" s="22"/>
      <c r="L23" s="22"/>
      <c r="M23" s="22"/>
      <c r="N23" s="22"/>
      <c r="O23" s="22"/>
      <c r="P23" s="22"/>
      <c r="Q23" s="23"/>
    </row>
    <row r="24" spans="1:17" ht="15">
      <c r="A24" s="164" t="s">
        <v>22</v>
      </c>
      <c r="B24" s="178" t="s">
        <v>105</v>
      </c>
      <c r="C24" s="1" t="str">
        <f>IF(Title!G20=1,B24,A24)</f>
        <v>Murmanskaya CHPP</v>
      </c>
      <c r="D24" s="13">
        <v>893670</v>
      </c>
      <c r="E24" s="13">
        <v>532495</v>
      </c>
      <c r="F24" s="13">
        <v>31153</v>
      </c>
      <c r="G24" s="13">
        <v>39281</v>
      </c>
      <c r="H24" s="13">
        <v>97790</v>
      </c>
      <c r="I24" s="13">
        <f>F24+G24+H24</f>
        <v>168224</v>
      </c>
      <c r="J24" s="160">
        <f t="shared" si="1"/>
        <v>1594389</v>
      </c>
      <c r="K24" s="13">
        <v>903018</v>
      </c>
      <c r="L24" s="13">
        <v>463787</v>
      </c>
      <c r="M24" s="13">
        <v>34874</v>
      </c>
      <c r="N24" s="13">
        <v>33843</v>
      </c>
      <c r="O24" s="13">
        <v>16354</v>
      </c>
      <c r="P24" s="13">
        <v>232257</v>
      </c>
      <c r="Q24" s="160">
        <f t="shared" si="2"/>
        <v>1599062</v>
      </c>
    </row>
    <row r="25" spans="1:17" ht="15.75" thickBot="1">
      <c r="A25" s="167"/>
      <c r="B25" s="178"/>
      <c r="C25" s="4"/>
      <c r="D25" s="24"/>
      <c r="E25" s="24"/>
      <c r="F25" s="24"/>
      <c r="G25" s="24"/>
      <c r="H25" s="24"/>
      <c r="I25" s="24"/>
      <c r="J25" s="25"/>
      <c r="K25" s="24"/>
      <c r="L25" s="24"/>
      <c r="M25" s="24"/>
      <c r="N25" s="24"/>
      <c r="O25" s="24"/>
      <c r="P25" s="24"/>
      <c r="Q25" s="25"/>
    </row>
    <row r="26" spans="1:17" ht="32.25" thickBot="1">
      <c r="A26" s="169" t="s">
        <v>23</v>
      </c>
      <c r="B26" s="178" t="s">
        <v>106</v>
      </c>
      <c r="C26" s="26" t="str">
        <f>IF(Title!G20=1,B26,A26)</f>
        <v>TOTAL - TGC-1 excl. Murm. CHPP</v>
      </c>
      <c r="D26" s="34">
        <v>10067519.28</v>
      </c>
      <c r="E26" s="34">
        <v>4225866.79</v>
      </c>
      <c r="F26" s="34">
        <f>F15+F18+F22</f>
        <v>573872.59</v>
      </c>
      <c r="G26" s="34">
        <f>G15+G18+G22</f>
        <v>487841.42</v>
      </c>
      <c r="H26" s="34">
        <f>H15+H18+H22</f>
        <v>722346.32</v>
      </c>
      <c r="I26" s="34">
        <f>I15+I18+I22</f>
        <v>1784060.33</v>
      </c>
      <c r="J26" s="165">
        <f t="shared" si="1"/>
        <v>16077446.4</v>
      </c>
      <c r="K26" s="34">
        <v>11283197.045</v>
      </c>
      <c r="L26" s="34">
        <v>4401605.44</v>
      </c>
      <c r="M26" s="34">
        <f>M15+M18+M22</f>
        <v>457603.75</v>
      </c>
      <c r="N26" s="34">
        <f>N15+N18+N22</f>
        <v>559807.58</v>
      </c>
      <c r="O26" s="34">
        <f>O15+O18+O22</f>
        <v>828368.26</v>
      </c>
      <c r="P26" s="34">
        <f>P15+P18+P22</f>
        <v>1845779.59</v>
      </c>
      <c r="Q26" s="165">
        <f>Q15+Q18+Q22</f>
        <v>17530582.075</v>
      </c>
    </row>
    <row r="27" spans="1:17" ht="15.75" thickBot="1">
      <c r="A27" s="27"/>
      <c r="B27" s="178"/>
      <c r="C27" s="27"/>
      <c r="D27" s="28"/>
      <c r="E27" s="28"/>
      <c r="F27" s="28"/>
      <c r="G27" s="28"/>
      <c r="H27" s="28"/>
      <c r="I27" s="28"/>
      <c r="J27" s="161"/>
      <c r="K27" s="28"/>
      <c r="L27" s="28"/>
      <c r="M27" s="28"/>
      <c r="N27" s="28"/>
      <c r="O27" s="28"/>
      <c r="P27" s="28"/>
      <c r="Q27" s="161"/>
    </row>
    <row r="28" spans="1:17" ht="32.25" thickBot="1">
      <c r="A28" s="169" t="s">
        <v>24</v>
      </c>
      <c r="B28" s="178" t="s">
        <v>107</v>
      </c>
      <c r="C28" s="26" t="str">
        <f>IF(Title!G20=1,B28,A28)</f>
        <v>TOTAL - TGC-1 incl. Murm. CHPP</v>
      </c>
      <c r="D28" s="29">
        <v>10961189.28</v>
      </c>
      <c r="E28" s="29">
        <v>4758361.79</v>
      </c>
      <c r="F28" s="29">
        <f>F26+F24</f>
        <v>605025.59</v>
      </c>
      <c r="G28" s="29">
        <f>G26+G24</f>
        <v>527122.4199999999</v>
      </c>
      <c r="H28" s="29">
        <f>H26+H24</f>
        <v>820136.32</v>
      </c>
      <c r="I28" s="29">
        <f>I26+I24</f>
        <v>1952284.33</v>
      </c>
      <c r="J28" s="162">
        <f t="shared" si="1"/>
        <v>17671835.4</v>
      </c>
      <c r="K28" s="29">
        <v>12186215.045</v>
      </c>
      <c r="L28" s="29">
        <v>4865392.44</v>
      </c>
      <c r="M28" s="29">
        <f>M26+M24</f>
        <v>492477.75</v>
      </c>
      <c r="N28" s="29">
        <f>N26+N24</f>
        <v>593650.58</v>
      </c>
      <c r="O28" s="29">
        <f>O26+O24</f>
        <v>844722.26</v>
      </c>
      <c r="P28" s="29">
        <f>P26+P24</f>
        <v>2078036.59</v>
      </c>
      <c r="Q28" s="162">
        <f>Q26+Q24</f>
        <v>19129644.075</v>
      </c>
    </row>
  </sheetData>
  <sheetProtection/>
  <mergeCells count="3">
    <mergeCell ref="C1:Q1"/>
    <mergeCell ref="D2:E2"/>
    <mergeCell ref="K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E1">
      <pane ySplit="4" topLeftCell="A5" activePane="bottomLeft" state="frozen"/>
      <selection pane="topLeft" activeCell="E1" sqref="E1"/>
      <selection pane="bottomLeft" activeCell="K29" sqref="K29"/>
    </sheetView>
  </sheetViews>
  <sheetFormatPr defaultColWidth="9.140625" defaultRowHeight="15"/>
  <cols>
    <col min="1" max="2" width="0" style="261" hidden="1" customWidth="1"/>
    <col min="3" max="3" width="34.28125" style="261" hidden="1" customWidth="1"/>
    <col min="4" max="4" width="18.140625" style="261" hidden="1" customWidth="1"/>
    <col min="5" max="5" width="34.28125" style="0" customWidth="1"/>
    <col min="6" max="6" width="12.28125" style="178" customWidth="1"/>
    <col min="7" max="7" width="9.57421875" style="178" bestFit="1" customWidth="1"/>
    <col min="8" max="8" width="11.28125" style="0" bestFit="1" customWidth="1"/>
    <col min="9" max="9" width="9.57421875" style="0" bestFit="1" customWidth="1"/>
    <col min="10" max="10" width="11.28125" style="0" bestFit="1" customWidth="1"/>
    <col min="11" max="11" width="9.57421875" style="0" bestFit="1" customWidth="1"/>
    <col min="12" max="12" width="11.28125" style="0" bestFit="1" customWidth="1"/>
    <col min="13" max="13" width="11.140625" style="0" customWidth="1"/>
  </cols>
  <sheetData>
    <row r="1" spans="3:13" ht="21">
      <c r="C1" s="261" t="s">
        <v>117</v>
      </c>
      <c r="D1" s="261" t="s">
        <v>138</v>
      </c>
      <c r="E1" s="303" t="str">
        <f>IF(Title!G20=1,D1,C1)</f>
        <v>Specific consumption of fuel on electricity and heat production</v>
      </c>
      <c r="F1" s="303"/>
      <c r="G1" s="303"/>
      <c r="H1" s="303"/>
      <c r="I1" s="303"/>
      <c r="J1" s="303"/>
      <c r="K1" s="303"/>
      <c r="L1" s="310"/>
      <c r="M1" s="310"/>
    </row>
    <row r="2" spans="1:13" s="178" customFormat="1" ht="21">
      <c r="A2" s="261"/>
      <c r="B2" s="261"/>
      <c r="C2" s="261"/>
      <c r="D2" s="261"/>
      <c r="E2" s="254"/>
      <c r="F2" s="254"/>
      <c r="G2" s="308">
        <v>2009</v>
      </c>
      <c r="H2" s="309"/>
      <c r="I2" s="254"/>
      <c r="J2" s="254"/>
      <c r="K2" s="308">
        <v>2010</v>
      </c>
      <c r="L2" s="309"/>
      <c r="M2" s="257"/>
    </row>
    <row r="3" spans="1:13" ht="21">
      <c r="A3" s="261" t="s">
        <v>130</v>
      </c>
      <c r="B3" s="261" t="s">
        <v>131</v>
      </c>
      <c r="C3" s="261" t="s">
        <v>126</v>
      </c>
      <c r="D3" s="261" t="s">
        <v>127</v>
      </c>
      <c r="E3" s="77"/>
      <c r="F3" s="313" t="str">
        <f>IF(Title!G20=1,C3,A3)</f>
        <v>3Q</v>
      </c>
      <c r="G3" s="315"/>
      <c r="H3" s="313" t="str">
        <f>IF(Title!G20=1,D3,B3)</f>
        <v>9M</v>
      </c>
      <c r="I3" s="314"/>
      <c r="J3" s="316" t="str">
        <f>F3</f>
        <v>3Q</v>
      </c>
      <c r="K3" s="316"/>
      <c r="L3" s="311" t="str">
        <f>H3</f>
        <v>9M</v>
      </c>
      <c r="M3" s="312"/>
    </row>
    <row r="4" spans="1:13" ht="45.75" thickBot="1">
      <c r="A4" s="36" t="s">
        <v>36</v>
      </c>
      <c r="B4" s="36" t="s">
        <v>37</v>
      </c>
      <c r="C4" s="35" t="s">
        <v>136</v>
      </c>
      <c r="D4" s="36" t="s">
        <v>137</v>
      </c>
      <c r="E4" s="255"/>
      <c r="F4" s="36" t="str">
        <f>IF(Title!G20=1,C4,A4)</f>
        <v>on electricity, g/kWh</v>
      </c>
      <c r="G4" s="36" t="str">
        <f>IF(Title!G20=1,D4,B4)</f>
        <v>on heat, kg/Gcal</v>
      </c>
      <c r="H4" s="36" t="str">
        <f>F4</f>
        <v>on electricity, g/kWh</v>
      </c>
      <c r="I4" s="36" t="str">
        <f>G4</f>
        <v>on heat, kg/Gcal</v>
      </c>
      <c r="J4" s="36" t="str">
        <f>F4</f>
        <v>on electricity, g/kWh</v>
      </c>
      <c r="K4" s="36" t="str">
        <f>G4</f>
        <v>on heat, kg/Gcal</v>
      </c>
      <c r="L4" s="78" t="str">
        <f>F4</f>
        <v>on electricity, g/kWh</v>
      </c>
      <c r="M4" s="78" t="str">
        <f>G4</f>
        <v>on heat, kg/Gcal</v>
      </c>
    </row>
    <row r="5" spans="3:13" ht="15" customHeight="1">
      <c r="C5" s="258" t="s">
        <v>0</v>
      </c>
      <c r="D5" s="261" t="s">
        <v>76</v>
      </c>
      <c r="E5" s="258" t="str">
        <f>IF(Title!G20=1,D5,C5)</f>
        <v>Nevsky branch</v>
      </c>
      <c r="F5" s="241"/>
      <c r="G5" s="241"/>
      <c r="H5" s="241"/>
      <c r="I5" s="241"/>
      <c r="J5" s="241"/>
      <c r="K5" s="241"/>
      <c r="L5" s="71"/>
      <c r="M5" s="278"/>
    </row>
    <row r="6" spans="3:13" ht="15">
      <c r="C6" s="185" t="s">
        <v>1</v>
      </c>
      <c r="D6" s="181" t="s">
        <v>77</v>
      </c>
      <c r="E6" s="43" t="str">
        <f>IF(Title!G20=1,D6,C6)</f>
        <v>Centralnaya CHPP</v>
      </c>
      <c r="F6" s="46">
        <v>525.2</v>
      </c>
      <c r="G6" s="46">
        <v>181.31</v>
      </c>
      <c r="H6" s="46">
        <v>413.62</v>
      </c>
      <c r="I6" s="79">
        <v>157.85</v>
      </c>
      <c r="J6" s="46">
        <v>524.537</v>
      </c>
      <c r="K6" s="46">
        <v>200.107</v>
      </c>
      <c r="L6" s="46">
        <v>413.97</v>
      </c>
      <c r="M6" s="277">
        <v>159.668</v>
      </c>
    </row>
    <row r="7" spans="3:13" ht="15">
      <c r="C7" s="186" t="s">
        <v>26</v>
      </c>
      <c r="D7" s="156" t="s">
        <v>78</v>
      </c>
      <c r="E7" s="44" t="str">
        <f>IF(Title!G20=1,D7,C7)</f>
        <v>Pravoberezhnaya CHPP-5</v>
      </c>
      <c r="F7" s="47">
        <v>0</v>
      </c>
      <c r="G7" s="47">
        <v>194.84</v>
      </c>
      <c r="H7" s="47">
        <v>258.8</v>
      </c>
      <c r="I7" s="80">
        <v>150.55</v>
      </c>
      <c r="J7" s="47">
        <v>316.011</v>
      </c>
      <c r="K7" s="47">
        <v>157.363</v>
      </c>
      <c r="L7" s="47">
        <v>288.564</v>
      </c>
      <c r="M7" s="279">
        <v>146.944</v>
      </c>
    </row>
    <row r="8" spans="3:13" ht="15">
      <c r="C8" s="186" t="s">
        <v>27</v>
      </c>
      <c r="D8" s="156" t="s">
        <v>79</v>
      </c>
      <c r="E8" s="44" t="str">
        <f>IF(Title!G20=1,D8,C8)</f>
        <v>Vasileostrovskaya CHPP-7</v>
      </c>
      <c r="F8" s="47">
        <v>367.12</v>
      </c>
      <c r="G8" s="47">
        <v>157.48</v>
      </c>
      <c r="H8" s="47">
        <v>312.72</v>
      </c>
      <c r="I8" s="80">
        <v>140.73</v>
      </c>
      <c r="J8" s="47">
        <v>355.602</v>
      </c>
      <c r="K8" s="47">
        <v>153.163</v>
      </c>
      <c r="L8" s="47">
        <v>294.211</v>
      </c>
      <c r="M8" s="279">
        <v>134.393</v>
      </c>
    </row>
    <row r="9" spans="3:13" ht="15">
      <c r="C9" s="186" t="s">
        <v>38</v>
      </c>
      <c r="D9" s="156" t="s">
        <v>80</v>
      </c>
      <c r="E9" s="44" t="str">
        <f>IF(Title!G20=1,D9,C9)</f>
        <v>Dubrovskaya CHPP-8</v>
      </c>
      <c r="F9" s="47">
        <v>514.26</v>
      </c>
      <c r="G9" s="47">
        <v>197.68</v>
      </c>
      <c r="H9" s="47">
        <v>493.75</v>
      </c>
      <c r="I9" s="80">
        <v>172.7</v>
      </c>
      <c r="J9" s="47">
        <v>464.518</v>
      </c>
      <c r="K9" s="47">
        <v>319.398</v>
      </c>
      <c r="L9" s="47">
        <v>453.217</v>
      </c>
      <c r="M9" s="279">
        <v>173.779</v>
      </c>
    </row>
    <row r="10" spans="3:13" ht="15">
      <c r="C10" s="186" t="s">
        <v>39</v>
      </c>
      <c r="D10" s="156" t="s">
        <v>81</v>
      </c>
      <c r="E10" s="44" t="str">
        <f>IF(Title!G20=1,D10,C10)</f>
        <v>Pervomayskaya CHPP-14</v>
      </c>
      <c r="F10" s="47">
        <v>434.67</v>
      </c>
      <c r="G10" s="47">
        <v>165.97</v>
      </c>
      <c r="H10" s="47">
        <v>375.96</v>
      </c>
      <c r="I10" s="80">
        <v>161.23</v>
      </c>
      <c r="J10" s="47">
        <v>410.833</v>
      </c>
      <c r="K10" s="47">
        <v>167.627</v>
      </c>
      <c r="L10" s="47">
        <v>359.464</v>
      </c>
      <c r="M10" s="279">
        <v>149.346</v>
      </c>
    </row>
    <row r="11" spans="3:13" ht="15">
      <c r="C11" s="186" t="s">
        <v>30</v>
      </c>
      <c r="D11" s="156" t="s">
        <v>82</v>
      </c>
      <c r="E11" s="44" t="str">
        <f>IF(Title!G20=1,D11,C11)</f>
        <v>Avtovskaya CHPP-15</v>
      </c>
      <c r="F11" s="47">
        <v>411.34</v>
      </c>
      <c r="G11" s="47">
        <v>141.04</v>
      </c>
      <c r="H11" s="47">
        <v>340.13</v>
      </c>
      <c r="I11" s="80">
        <v>134.03</v>
      </c>
      <c r="J11" s="47">
        <v>415.596</v>
      </c>
      <c r="K11" s="47">
        <v>140.428</v>
      </c>
      <c r="L11" s="47">
        <v>339.475</v>
      </c>
      <c r="M11" s="279">
        <v>134.595</v>
      </c>
    </row>
    <row r="12" spans="3:13" ht="15">
      <c r="C12" s="186" t="s">
        <v>31</v>
      </c>
      <c r="D12" s="156" t="s">
        <v>83</v>
      </c>
      <c r="E12" s="44" t="str">
        <f>IF(Title!G20=1,D12,C12)</f>
        <v>Vyborgskaya CHPP-17</v>
      </c>
      <c r="F12" s="47">
        <v>379.28</v>
      </c>
      <c r="G12" s="47">
        <v>161.39</v>
      </c>
      <c r="H12" s="47">
        <v>334.37</v>
      </c>
      <c r="I12" s="80">
        <v>129.93</v>
      </c>
      <c r="J12" s="47">
        <v>391.521</v>
      </c>
      <c r="K12" s="47">
        <v>163.64</v>
      </c>
      <c r="L12" s="47">
        <v>324.888</v>
      </c>
      <c r="M12" s="279">
        <v>133.814</v>
      </c>
    </row>
    <row r="13" spans="3:13" ht="15">
      <c r="C13" s="186" t="s">
        <v>32</v>
      </c>
      <c r="D13" s="156" t="s">
        <v>84</v>
      </c>
      <c r="E13" s="44" t="str">
        <f>IF(Title!G20=1,D13,C13)</f>
        <v>Severnaya CHPP-21</v>
      </c>
      <c r="F13" s="47">
        <v>302.49</v>
      </c>
      <c r="G13" s="47">
        <v>132.72</v>
      </c>
      <c r="H13" s="47">
        <v>283.19</v>
      </c>
      <c r="I13" s="80">
        <v>123.56</v>
      </c>
      <c r="J13" s="47">
        <v>317.274</v>
      </c>
      <c r="K13" s="47">
        <v>131.5</v>
      </c>
      <c r="L13" s="47">
        <v>285.936</v>
      </c>
      <c r="M13" s="279">
        <v>124.236</v>
      </c>
    </row>
    <row r="14" spans="3:13" ht="15.75" thickBot="1">
      <c r="C14" s="186" t="s">
        <v>33</v>
      </c>
      <c r="D14" s="156" t="s">
        <v>85</v>
      </c>
      <c r="E14" s="44" t="str">
        <f>IF(Title!G20=1,D14,C14)</f>
        <v>Yuzhnaya CHPP-22</v>
      </c>
      <c r="F14" s="47">
        <v>290.36</v>
      </c>
      <c r="G14" s="47">
        <v>146.54</v>
      </c>
      <c r="H14" s="47">
        <v>262.41</v>
      </c>
      <c r="I14" s="80">
        <v>132.54</v>
      </c>
      <c r="J14" s="47">
        <v>314.179</v>
      </c>
      <c r="K14" s="47">
        <v>156.008</v>
      </c>
      <c r="L14" s="47">
        <v>273.264</v>
      </c>
      <c r="M14" s="279">
        <v>137.487</v>
      </c>
    </row>
    <row r="15" spans="3:13" ht="15.75" thickBot="1">
      <c r="C15" s="90" t="s">
        <v>40</v>
      </c>
      <c r="D15" s="168" t="s">
        <v>132</v>
      </c>
      <c r="E15" s="90" t="str">
        <f>IF(Title!G20=1,D15,C15)</f>
        <v>Average for Nevsky branch</v>
      </c>
      <c r="F15" s="91">
        <v>340.84</v>
      </c>
      <c r="G15" s="91">
        <v>155.61576</v>
      </c>
      <c r="H15" s="91">
        <v>303.82</v>
      </c>
      <c r="I15" s="92">
        <v>140.09275</v>
      </c>
      <c r="J15" s="85">
        <v>345.977</v>
      </c>
      <c r="K15" s="85">
        <v>154.687</v>
      </c>
      <c r="L15" s="85">
        <v>305.876</v>
      </c>
      <c r="M15" s="86">
        <v>139.813</v>
      </c>
    </row>
    <row r="16" spans="3:13" ht="15.75" customHeight="1">
      <c r="C16" s="259" t="s">
        <v>5</v>
      </c>
      <c r="D16" s="261" t="s">
        <v>90</v>
      </c>
      <c r="E16" s="259" t="str">
        <f>IF(Title!G20=1,D16,C16)</f>
        <v>Karelsky branch</v>
      </c>
      <c r="F16" s="242"/>
      <c r="G16" s="242"/>
      <c r="H16" s="242"/>
      <c r="I16" s="260"/>
      <c r="J16" s="242"/>
      <c r="K16" s="242"/>
      <c r="L16" s="71"/>
      <c r="M16" s="82"/>
    </row>
    <row r="17" spans="3:13" ht="15.75" thickBot="1">
      <c r="C17" s="185" t="s">
        <v>6</v>
      </c>
      <c r="D17" s="156" t="s">
        <v>91</v>
      </c>
      <c r="E17" s="43" t="str">
        <f>IF(Title!G20=1,D17,C17)</f>
        <v>Petrozavodskaya CHPP</v>
      </c>
      <c r="F17" s="83">
        <v>351.41</v>
      </c>
      <c r="G17" s="83">
        <v>149.8</v>
      </c>
      <c r="H17" s="83">
        <v>293.1</v>
      </c>
      <c r="I17" s="84">
        <v>129.05</v>
      </c>
      <c r="J17" s="87">
        <v>342.455</v>
      </c>
      <c r="K17" s="87">
        <v>152.037</v>
      </c>
      <c r="L17" s="87">
        <v>290.415</v>
      </c>
      <c r="M17" s="88">
        <v>132.635</v>
      </c>
    </row>
    <row r="18" spans="3:13" ht="15.75" thickBot="1">
      <c r="C18" s="93" t="s">
        <v>41</v>
      </c>
      <c r="D18" s="168" t="s">
        <v>133</v>
      </c>
      <c r="E18" s="93" t="str">
        <f>IF(Title!G20=1,D18,C18)</f>
        <v>Average for Karelsky branch</v>
      </c>
      <c r="F18" s="94">
        <v>351.41</v>
      </c>
      <c r="G18" s="94">
        <v>149.8</v>
      </c>
      <c r="H18" s="94">
        <v>293.1</v>
      </c>
      <c r="I18" s="95">
        <v>129.05</v>
      </c>
      <c r="J18" s="87">
        <v>342.455</v>
      </c>
      <c r="K18" s="87">
        <v>152.037</v>
      </c>
      <c r="L18" s="87">
        <v>290.415</v>
      </c>
      <c r="M18" s="88">
        <v>132.635</v>
      </c>
    </row>
    <row r="19" spans="3:13" ht="15" customHeight="1">
      <c r="C19" s="259" t="s">
        <v>13</v>
      </c>
      <c r="D19" s="261" t="s">
        <v>98</v>
      </c>
      <c r="E19" s="259" t="str">
        <f>IF(Title!G20=1,D19,C19)</f>
        <v>Kolsky branch</v>
      </c>
      <c r="F19" s="242"/>
      <c r="G19" s="242"/>
      <c r="H19" s="242"/>
      <c r="I19" s="260"/>
      <c r="J19" s="242"/>
      <c r="K19" s="242"/>
      <c r="L19" s="71"/>
      <c r="M19" s="82"/>
    </row>
    <row r="20" spans="3:13" ht="15.75" thickBot="1">
      <c r="C20" s="181" t="s">
        <v>14</v>
      </c>
      <c r="D20" s="181" t="s">
        <v>99</v>
      </c>
      <c r="E20" s="1" t="str">
        <f>IF(Title!G20=1,D20,C20)</f>
        <v>Apatitskaya CHPP</v>
      </c>
      <c r="F20" s="48">
        <v>436.79</v>
      </c>
      <c r="G20" s="48">
        <v>161.07</v>
      </c>
      <c r="H20" s="48">
        <v>325.06</v>
      </c>
      <c r="I20" s="81">
        <v>143.04</v>
      </c>
      <c r="J20" s="37">
        <v>443.392</v>
      </c>
      <c r="K20" s="37">
        <v>159.868</v>
      </c>
      <c r="L20" s="37">
        <v>328.046</v>
      </c>
      <c r="M20" s="89">
        <v>143.531</v>
      </c>
    </row>
    <row r="21" spans="3:13" ht="15.75" thickBot="1">
      <c r="C21" s="96" t="s">
        <v>42</v>
      </c>
      <c r="D21" s="168" t="s">
        <v>134</v>
      </c>
      <c r="E21" s="96" t="str">
        <f>IF(Title!G20=1,D21,C21)</f>
        <v>Average for Kolsky branch</v>
      </c>
      <c r="F21" s="97">
        <v>436.79</v>
      </c>
      <c r="G21" s="97">
        <v>161.07</v>
      </c>
      <c r="H21" s="97">
        <v>325.06</v>
      </c>
      <c r="I21" s="98">
        <v>143.04</v>
      </c>
      <c r="J21" s="99">
        <v>443.392</v>
      </c>
      <c r="K21" s="99">
        <v>159.868</v>
      </c>
      <c r="L21" s="99">
        <v>328.046</v>
      </c>
      <c r="M21" s="100">
        <v>143.531</v>
      </c>
    </row>
    <row r="22" spans="3:13" ht="15.75" customHeight="1" thickBot="1">
      <c r="C22" s="169" t="s">
        <v>43</v>
      </c>
      <c r="D22" s="169" t="s">
        <v>135</v>
      </c>
      <c r="E22" s="26" t="str">
        <f>IF(Title!G20=1,D22,C22)</f>
        <v>Average for TGC-1</v>
      </c>
      <c r="F22" s="336">
        <v>344.03</v>
      </c>
      <c r="G22" s="336">
        <v>155.47</v>
      </c>
      <c r="H22" s="336">
        <v>303.61</v>
      </c>
      <c r="I22" s="337">
        <v>139.47</v>
      </c>
      <c r="J22" s="338">
        <v>347.596</v>
      </c>
      <c r="K22" s="338">
        <v>154.888</v>
      </c>
      <c r="L22" s="338">
        <v>305.176</v>
      </c>
      <c r="M22" s="339">
        <v>139.502</v>
      </c>
    </row>
    <row r="25" ht="15">
      <c r="H25" s="280"/>
    </row>
  </sheetData>
  <sheetProtection/>
  <mergeCells count="7">
    <mergeCell ref="K2:L2"/>
    <mergeCell ref="E1:M1"/>
    <mergeCell ref="L3:M3"/>
    <mergeCell ref="H3:I3"/>
    <mergeCell ref="F3:G3"/>
    <mergeCell ref="G2:H2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showGridLines="0" zoomScalePageLayoutView="0" workbookViewId="0" topLeftCell="D1">
      <selection activeCell="Q27" sqref="P27:Q27"/>
    </sheetView>
  </sheetViews>
  <sheetFormatPr defaultColWidth="9.140625" defaultRowHeight="15"/>
  <cols>
    <col min="1" max="1" width="0" style="261" hidden="1" customWidth="1"/>
    <col min="2" max="2" width="20.28125" style="261" hidden="1" customWidth="1"/>
    <col min="3" max="3" width="9.140625" style="261" hidden="1" customWidth="1"/>
    <col min="4" max="4" width="23.28125" style="0" bestFit="1" customWidth="1"/>
    <col min="7" max="7" width="10.28125" style="0" bestFit="1" customWidth="1"/>
    <col min="10" max="10" width="10.28125" style="0" bestFit="1" customWidth="1"/>
    <col min="11" max="12" width="0" style="0" hidden="1" customWidth="1"/>
    <col min="13" max="13" width="10.8515625" style="0" hidden="1" customWidth="1"/>
  </cols>
  <sheetData>
    <row r="1" spans="2:10" ht="21">
      <c r="B1" s="261" t="s">
        <v>56</v>
      </c>
      <c r="C1" s="261" t="s">
        <v>139</v>
      </c>
      <c r="D1" s="317" t="str">
        <f>IF(Title!G20=1,C1,B1)</f>
        <v>Electric capacity utilization factor, %</v>
      </c>
      <c r="E1" s="317"/>
      <c r="F1" s="317"/>
      <c r="G1" s="317"/>
      <c r="H1" s="317"/>
      <c r="I1" s="317"/>
      <c r="J1" s="318"/>
    </row>
    <row r="2" spans="4:10" ht="21">
      <c r="D2" s="68"/>
      <c r="E2" s="319" t="s">
        <v>140</v>
      </c>
      <c r="F2" s="319"/>
      <c r="G2" s="320"/>
      <c r="H2" s="319" t="s">
        <v>141</v>
      </c>
      <c r="I2" s="319"/>
      <c r="J2" s="320"/>
    </row>
    <row r="3" spans="1:13" ht="15">
      <c r="A3" s="67" t="s">
        <v>57</v>
      </c>
      <c r="B3" s="67" t="s">
        <v>58</v>
      </c>
      <c r="C3" s="60" t="s">
        <v>59</v>
      </c>
      <c r="D3" s="264"/>
      <c r="E3" s="265" t="str">
        <f>IF(Title!G20=1,K3,A3)</f>
        <v>CHPP</v>
      </c>
      <c r="F3" s="265" t="str">
        <f>IF(Title!G20=1,L3,B3)</f>
        <v>HPP</v>
      </c>
      <c r="G3" s="266" t="str">
        <f>IF(Title!G20=1,M3,C3)</f>
        <v>CHPP+HPP</v>
      </c>
      <c r="H3" s="265" t="str">
        <f>E3</f>
        <v>CHPP</v>
      </c>
      <c r="I3" s="265" t="str">
        <f>F3</f>
        <v>HPP</v>
      </c>
      <c r="J3" s="266" t="str">
        <f>G3</f>
        <v>CHPP+HPP</v>
      </c>
      <c r="K3" s="263" t="s">
        <v>142</v>
      </c>
      <c r="L3" s="263" t="s">
        <v>143</v>
      </c>
      <c r="M3" s="263" t="s">
        <v>144</v>
      </c>
    </row>
    <row r="4" spans="2:10" ht="15">
      <c r="B4" s="186" t="s">
        <v>60</v>
      </c>
      <c r="C4" s="261" t="s">
        <v>76</v>
      </c>
      <c r="D4" s="44" t="str">
        <f>IF(Title!G20=1,C4,B4)</f>
        <v>Nevsky branch</v>
      </c>
      <c r="E4" s="63">
        <v>41.3</v>
      </c>
      <c r="F4" s="63">
        <v>72.2</v>
      </c>
      <c r="G4" s="64">
        <v>46.9</v>
      </c>
      <c r="H4" s="63">
        <v>46.9</v>
      </c>
      <c r="I4" s="334">
        <v>60.884682404539014</v>
      </c>
      <c r="J4" s="64">
        <v>49.6</v>
      </c>
    </row>
    <row r="5" spans="2:10" ht="15">
      <c r="B5" s="186" t="s">
        <v>61</v>
      </c>
      <c r="C5" s="261" t="s">
        <v>90</v>
      </c>
      <c r="D5" s="186" t="str">
        <f>IF(Title!G20=1,C5,B5)</f>
        <v>Karelsky branch</v>
      </c>
      <c r="E5" s="63">
        <v>39.1</v>
      </c>
      <c r="F5" s="62">
        <v>59.1</v>
      </c>
      <c r="G5" s="64">
        <v>53</v>
      </c>
      <c r="H5" s="63">
        <v>45.1</v>
      </c>
      <c r="I5" s="334">
        <v>52.578102700518684</v>
      </c>
      <c r="J5" s="64">
        <v>50.2</v>
      </c>
    </row>
    <row r="6" spans="2:10" ht="15">
      <c r="B6" s="186" t="s">
        <v>62</v>
      </c>
      <c r="C6" s="262" t="s">
        <v>98</v>
      </c>
      <c r="D6" s="186" t="str">
        <f>IF(Title!G20=1,C6,B6)</f>
        <v>Kolsky branch</v>
      </c>
      <c r="E6" s="61">
        <v>14.1</v>
      </c>
      <c r="F6" s="61">
        <v>49.6</v>
      </c>
      <c r="G6" s="65">
        <v>43.6</v>
      </c>
      <c r="H6" s="61">
        <v>14.3</v>
      </c>
      <c r="I6" s="333">
        <v>49.13783286714191</v>
      </c>
      <c r="J6" s="65">
        <v>43.3</v>
      </c>
    </row>
    <row r="7" spans="2:10" ht="16.5" customHeight="1">
      <c r="B7" s="66" t="s">
        <v>145</v>
      </c>
      <c r="C7" s="262" t="s">
        <v>146</v>
      </c>
      <c r="D7" s="331" t="str">
        <f>IF(Title!G20=1,C7,B7)</f>
        <v>TGC-1 average</v>
      </c>
      <c r="E7" s="332">
        <v>38.6</v>
      </c>
      <c r="F7" s="332">
        <v>56.7</v>
      </c>
      <c r="G7" s="335">
        <v>46.8</v>
      </c>
      <c r="H7" s="332">
        <v>43.6</v>
      </c>
      <c r="I7" s="332">
        <v>52.6</v>
      </c>
      <c r="J7" s="335">
        <v>47.7</v>
      </c>
    </row>
  </sheetData>
  <sheetProtection/>
  <mergeCells count="3">
    <mergeCell ref="D1:J1"/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E1">
      <selection activeCell="F28" sqref="F28"/>
    </sheetView>
  </sheetViews>
  <sheetFormatPr defaultColWidth="9.140625" defaultRowHeight="15"/>
  <cols>
    <col min="1" max="3" width="0" style="261" hidden="1" customWidth="1"/>
    <col min="4" max="4" width="42.7109375" style="261" hidden="1" customWidth="1"/>
    <col min="5" max="5" width="40.00390625" style="0" customWidth="1"/>
    <col min="6" max="7" width="11.7109375" style="0" customWidth="1"/>
    <col min="8" max="8" width="11.7109375" style="178" customWidth="1"/>
    <col min="9" max="11" width="11.7109375" style="0" customWidth="1"/>
    <col min="12" max="12" width="11.7109375" style="178" customWidth="1"/>
    <col min="13" max="13" width="11.7109375" style="0" customWidth="1"/>
    <col min="14" max="17" width="0" style="0" hidden="1" customWidth="1"/>
  </cols>
  <sheetData>
    <row r="1" spans="3:13" ht="23.25">
      <c r="C1" s="261" t="s">
        <v>119</v>
      </c>
      <c r="D1" s="261" t="s">
        <v>148</v>
      </c>
      <c r="E1" s="321" t="str">
        <f>IF(Title!G20=1,D1,C1)</f>
        <v>Electricity and capacity sales </v>
      </c>
      <c r="F1" s="322"/>
      <c r="G1" s="322"/>
      <c r="H1" s="322"/>
      <c r="I1" s="322"/>
      <c r="J1" s="322"/>
      <c r="K1" s="323"/>
      <c r="L1" s="323"/>
      <c r="M1" s="324"/>
    </row>
    <row r="2" spans="5:13" ht="21">
      <c r="E2" s="115"/>
      <c r="F2" s="116"/>
      <c r="G2" s="301">
        <v>2009</v>
      </c>
      <c r="H2" s="325"/>
      <c r="I2" s="74"/>
      <c r="J2" s="72"/>
      <c r="K2" s="301">
        <v>2010</v>
      </c>
      <c r="L2" s="325"/>
      <c r="M2" s="73"/>
    </row>
    <row r="3" spans="1:17" ht="15.75">
      <c r="A3" s="261" t="s">
        <v>121</v>
      </c>
      <c r="B3" s="261" t="s">
        <v>122</v>
      </c>
      <c r="C3" s="261" t="s">
        <v>126</v>
      </c>
      <c r="D3" s="261" t="s">
        <v>127</v>
      </c>
      <c r="E3" s="38"/>
      <c r="F3" s="114" t="str">
        <f>IF(Title!G20=1,A3,N3)</f>
        <v>1Q</v>
      </c>
      <c r="G3" s="101" t="str">
        <f>IF(Title!G20=1,B3,O3)</f>
        <v>2Q</v>
      </c>
      <c r="H3" s="101" t="str">
        <f>IF(Title!G20=1,C3,P3)</f>
        <v>3Q</v>
      </c>
      <c r="I3" s="39" t="str">
        <f>IF(Title!G20=1,D3,Q3)</f>
        <v>9M</v>
      </c>
      <c r="J3" s="101" t="str">
        <f>F3</f>
        <v>1Q</v>
      </c>
      <c r="K3" s="5" t="str">
        <f>G3</f>
        <v>2Q</v>
      </c>
      <c r="L3" s="182" t="str">
        <f>H3</f>
        <v>3Q</v>
      </c>
      <c r="M3" s="6" t="str">
        <f>I3</f>
        <v>9M</v>
      </c>
      <c r="N3" s="114" t="s">
        <v>20</v>
      </c>
      <c r="O3" s="101" t="s">
        <v>63</v>
      </c>
      <c r="P3" s="101" t="s">
        <v>114</v>
      </c>
      <c r="Q3" s="39" t="s">
        <v>131</v>
      </c>
    </row>
    <row r="4" spans="3:13" ht="18.75">
      <c r="C4" s="261" t="s">
        <v>149</v>
      </c>
      <c r="D4" s="261" t="s">
        <v>150</v>
      </c>
      <c r="E4" s="273" t="str">
        <f>IF(Title!G20=1,D4,C4)</f>
        <v>Electricity sales, '000 kWh</v>
      </c>
      <c r="F4" s="274"/>
      <c r="G4" s="274"/>
      <c r="H4" s="274"/>
      <c r="I4" s="274"/>
      <c r="J4" s="275"/>
      <c r="K4" s="109"/>
      <c r="L4" s="109"/>
      <c r="M4" s="119"/>
    </row>
    <row r="5" spans="3:13" ht="15">
      <c r="C5" s="49" t="s">
        <v>44</v>
      </c>
      <c r="D5" s="267" t="s">
        <v>153</v>
      </c>
      <c r="E5" s="49" t="str">
        <f>IF(Title!G20=1,D5,C5)</f>
        <v>Regulated contracts</v>
      </c>
      <c r="F5" s="102">
        <v>4679594.711999999</v>
      </c>
      <c r="G5" s="102">
        <v>4015453.376</v>
      </c>
      <c r="H5" s="102">
        <v>2443260.8310000002</v>
      </c>
      <c r="I5" s="50">
        <f>SUM(F5:H5)</f>
        <v>11138308.919</v>
      </c>
      <c r="J5" s="102">
        <v>3623399.889</v>
      </c>
      <c r="K5" s="102">
        <v>2720991.94</v>
      </c>
      <c r="L5" s="102">
        <v>1634504.58</v>
      </c>
      <c r="M5" s="50">
        <f>J5+K5+L5</f>
        <v>7978896.409</v>
      </c>
    </row>
    <row r="6" spans="3:13" ht="15">
      <c r="C6" s="51" t="s">
        <v>45</v>
      </c>
      <c r="D6" s="267" t="s">
        <v>154</v>
      </c>
      <c r="E6" s="51" t="str">
        <f>IF(Title!G20=1,D6,C6)</f>
        <v>Day-ahead market</v>
      </c>
      <c r="F6" s="103">
        <v>2682563.0420000004</v>
      </c>
      <c r="G6" s="103">
        <v>2281946.21</v>
      </c>
      <c r="H6" s="103">
        <v>2700700.695</v>
      </c>
      <c r="I6" s="52">
        <f aca="true" t="shared" si="0" ref="I6:I12">SUM(F6:H6)</f>
        <v>7665209.947000001</v>
      </c>
      <c r="J6" s="103">
        <v>4003137.5439999998</v>
      </c>
      <c r="K6" s="103">
        <v>3385258.4</v>
      </c>
      <c r="L6" s="103">
        <v>3541436.48</v>
      </c>
      <c r="M6" s="52">
        <f aca="true" t="shared" si="1" ref="M6:M12">J6+K6+L6</f>
        <v>10929832.424</v>
      </c>
    </row>
    <row r="7" spans="3:13" ht="15">
      <c r="C7" s="51" t="s">
        <v>46</v>
      </c>
      <c r="D7" s="267" t="s">
        <v>155</v>
      </c>
      <c r="E7" s="51" t="str">
        <f>IF(Title!G20=1,D7,C7)</f>
        <v>Balancing market</v>
      </c>
      <c r="F7" s="103">
        <v>210369.092</v>
      </c>
      <c r="G7" s="103">
        <v>196948.99900000004</v>
      </c>
      <c r="H7" s="103">
        <v>167648.326</v>
      </c>
      <c r="I7" s="52">
        <f t="shared" si="0"/>
        <v>574966.417</v>
      </c>
      <c r="J7" s="103">
        <v>203719.329</v>
      </c>
      <c r="K7" s="103">
        <v>197088.67</v>
      </c>
      <c r="L7" s="103">
        <v>254189.9</v>
      </c>
      <c r="M7" s="52">
        <f t="shared" si="1"/>
        <v>654997.899</v>
      </c>
    </row>
    <row r="8" spans="3:13" ht="15">
      <c r="C8" s="51" t="s">
        <v>47</v>
      </c>
      <c r="D8" s="267" t="s">
        <v>156</v>
      </c>
      <c r="E8" s="51" t="str">
        <f>IF(Title!G20=1,D8,C8)</f>
        <v>Unregulated electricity+capacity contracts</v>
      </c>
      <c r="F8" s="103">
        <v>23415</v>
      </c>
      <c r="G8" s="103">
        <v>64523.486000000004</v>
      </c>
      <c r="H8" s="103">
        <v>178764.26300000004</v>
      </c>
      <c r="I8" s="52">
        <f t="shared" si="0"/>
        <v>266702.74900000007</v>
      </c>
      <c r="J8" s="110">
        <v>266134.455</v>
      </c>
      <c r="K8" s="110">
        <v>203100.26</v>
      </c>
      <c r="L8" s="110">
        <v>333407.56</v>
      </c>
      <c r="M8" s="53">
        <f t="shared" si="1"/>
        <v>802642.275</v>
      </c>
    </row>
    <row r="9" spans="3:13" s="261" customFormat="1" ht="15">
      <c r="C9" s="51" t="s">
        <v>151</v>
      </c>
      <c r="D9" s="268" t="s">
        <v>157</v>
      </c>
      <c r="E9" s="51" t="str">
        <f>IF(Title!G20=1,D9,C9)</f>
        <v>Long-term electricity contracts</v>
      </c>
      <c r="F9" s="103">
        <v>0</v>
      </c>
      <c r="G9" s="103">
        <v>0</v>
      </c>
      <c r="H9" s="103">
        <v>40987.72900000001</v>
      </c>
      <c r="I9" s="52">
        <f t="shared" si="0"/>
        <v>40987.72900000001</v>
      </c>
      <c r="J9" s="110">
        <v>0</v>
      </c>
      <c r="K9" s="110">
        <v>0</v>
      </c>
      <c r="L9" s="110">
        <v>1702965.78</v>
      </c>
      <c r="M9" s="53">
        <f t="shared" si="1"/>
        <v>1702965.78</v>
      </c>
    </row>
    <row r="10" spans="3:13" ht="15">
      <c r="C10" s="51" t="s">
        <v>48</v>
      </c>
      <c r="D10" s="267" t="s">
        <v>158</v>
      </c>
      <c r="E10" s="51" t="str">
        <f>IF(Title!G20=1,D10,C10)</f>
        <v>Export</v>
      </c>
      <c r="F10" s="103">
        <v>323214.5584</v>
      </c>
      <c r="G10" s="103">
        <v>314413.5255</v>
      </c>
      <c r="H10" s="103">
        <v>321691.0625</v>
      </c>
      <c r="I10" s="52">
        <f t="shared" si="0"/>
        <v>959319.1464</v>
      </c>
      <c r="J10" s="103">
        <v>338715.2704</v>
      </c>
      <c r="K10" s="103">
        <v>301134.07</v>
      </c>
      <c r="L10" s="103">
        <v>326393.32</v>
      </c>
      <c r="M10" s="52">
        <f t="shared" si="1"/>
        <v>966242.6603999999</v>
      </c>
    </row>
    <row r="11" spans="3:13" ht="15">
      <c r="C11" s="54" t="s">
        <v>49</v>
      </c>
      <c r="D11" s="267" t="s">
        <v>159</v>
      </c>
      <c r="E11" s="54" t="str">
        <f>IF(Title!G20=1,D11,C11)</f>
        <v>Retail</v>
      </c>
      <c r="F11" s="112">
        <v>4853.249000000001</v>
      </c>
      <c r="G11" s="112">
        <v>13331.873</v>
      </c>
      <c r="H11" s="112">
        <v>14263.622</v>
      </c>
      <c r="I11" s="55">
        <f t="shared" si="0"/>
        <v>32448.744</v>
      </c>
      <c r="J11" s="112">
        <v>5147.611</v>
      </c>
      <c r="K11" s="112">
        <v>4727.24</v>
      </c>
      <c r="L11" s="112">
        <v>24232.66</v>
      </c>
      <c r="M11" s="55">
        <f t="shared" si="1"/>
        <v>34107.511</v>
      </c>
    </row>
    <row r="12" spans="3:13" ht="15">
      <c r="C12" s="40" t="s">
        <v>50</v>
      </c>
      <c r="D12" s="269" t="s">
        <v>160</v>
      </c>
      <c r="E12" s="40" t="str">
        <f>IF(Title!G20=1,D12,C12)</f>
        <v>TOTAL</v>
      </c>
      <c r="F12" s="104">
        <f aca="true" t="shared" si="2" ref="F12:K12">SUM(F5:F11)</f>
        <v>7924009.6534</v>
      </c>
      <c r="G12" s="104">
        <f t="shared" si="2"/>
        <v>6886617.4695</v>
      </c>
      <c r="H12" s="104">
        <f>SUM(H5:H11)</f>
        <v>5867316.528500002</v>
      </c>
      <c r="I12" s="41">
        <f t="shared" si="0"/>
        <v>20677943.6514</v>
      </c>
      <c r="J12" s="121">
        <f t="shared" si="2"/>
        <v>8440254.0984</v>
      </c>
      <c r="K12" s="104">
        <f t="shared" si="2"/>
        <v>6812300.58</v>
      </c>
      <c r="L12" s="104">
        <f>SUM(L5:L11)</f>
        <v>7817130.280000001</v>
      </c>
      <c r="M12" s="41">
        <f t="shared" si="1"/>
        <v>23069684.958400004</v>
      </c>
    </row>
    <row r="13" spans="3:13" ht="18.75">
      <c r="C13" s="261" t="s">
        <v>51</v>
      </c>
      <c r="D13" s="261" t="s">
        <v>161</v>
      </c>
      <c r="E13" s="273" t="str">
        <f>IF(Title!G20=1,D13,C13)</f>
        <v>Capacity sales, MW (monthly average)</v>
      </c>
      <c r="F13" s="274"/>
      <c r="G13" s="274"/>
      <c r="H13" s="274"/>
      <c r="I13" s="274"/>
      <c r="J13" s="274"/>
      <c r="K13" s="75"/>
      <c r="L13" s="75"/>
      <c r="M13" s="76"/>
    </row>
    <row r="14" spans="3:13" ht="15">
      <c r="C14" s="49" t="s">
        <v>44</v>
      </c>
      <c r="D14" s="261" t="s">
        <v>153</v>
      </c>
      <c r="E14" s="49" t="str">
        <f>IF(Title!G20=1,D14,C14)</f>
        <v>Regulated contracts</v>
      </c>
      <c r="F14" s="105">
        <v>4451.3</v>
      </c>
      <c r="G14" s="105">
        <v>4453.6</v>
      </c>
      <c r="H14" s="276">
        <v>3433.3263333333334</v>
      </c>
      <c r="I14" s="122">
        <v>4112.74</v>
      </c>
      <c r="J14" s="118">
        <v>2982.84</v>
      </c>
      <c r="K14" s="111">
        <v>2961.42</v>
      </c>
      <c r="L14" s="111">
        <v>2053.02</v>
      </c>
      <c r="M14" s="120">
        <v>2665.76</v>
      </c>
    </row>
    <row r="15" spans="3:13" s="261" customFormat="1" ht="15">
      <c r="C15" s="51" t="s">
        <v>152</v>
      </c>
      <c r="D15" s="261" t="s">
        <v>163</v>
      </c>
      <c r="E15" s="51" t="str">
        <f>IF(Title!G20=1,D15,C15)</f>
        <v>DDM *</v>
      </c>
      <c r="F15" s="106">
        <v>361.06</v>
      </c>
      <c r="G15" s="106">
        <v>109.23</v>
      </c>
      <c r="H15" s="106">
        <v>240.44433333333333</v>
      </c>
      <c r="I15" s="123">
        <v>236.91</v>
      </c>
      <c r="J15" s="111">
        <v>535.03</v>
      </c>
      <c r="K15" s="111">
        <v>269.44</v>
      </c>
      <c r="L15" s="111">
        <v>358.1</v>
      </c>
      <c r="M15" s="120">
        <v>387.52</v>
      </c>
    </row>
    <row r="16" spans="3:13" ht="15">
      <c r="C16" s="51" t="s">
        <v>52</v>
      </c>
      <c r="D16" s="270" t="s">
        <v>162</v>
      </c>
      <c r="E16" s="51" t="str">
        <f>IF(Title!G20=1,D16,C16)</f>
        <v>Capacity screening</v>
      </c>
      <c r="F16" s="106">
        <v>281.10766666666666</v>
      </c>
      <c r="G16" s="106">
        <v>58.872666666666674</v>
      </c>
      <c r="H16" s="106">
        <v>281.6423333333334</v>
      </c>
      <c r="I16" s="123">
        <v>207.21</v>
      </c>
      <c r="J16" s="103">
        <v>384.19</v>
      </c>
      <c r="K16" s="103">
        <v>334.22</v>
      </c>
      <c r="L16" s="103">
        <v>601.56</v>
      </c>
      <c r="M16" s="52">
        <v>439.99</v>
      </c>
    </row>
    <row r="17" spans="3:13" ht="15">
      <c r="C17" s="54" t="s">
        <v>47</v>
      </c>
      <c r="D17" s="267" t="s">
        <v>156</v>
      </c>
      <c r="E17" s="54" t="str">
        <f>IF(Title!G20=1,D17,C17)</f>
        <v>Unregulated electricity+capacity contracts</v>
      </c>
      <c r="F17" s="107">
        <v>873.97</v>
      </c>
      <c r="G17" s="107">
        <v>1293.6006666666665</v>
      </c>
      <c r="H17" s="107">
        <v>1982.0883333333331</v>
      </c>
      <c r="I17" s="124">
        <v>1383.22</v>
      </c>
      <c r="J17" s="113">
        <v>2158.801333333333</v>
      </c>
      <c r="K17" s="110">
        <v>2501.87</v>
      </c>
      <c r="L17" s="110">
        <v>3251.82</v>
      </c>
      <c r="M17" s="53">
        <v>2637.49</v>
      </c>
    </row>
    <row r="18" spans="3:13" ht="15">
      <c r="C18" s="40" t="s">
        <v>50</v>
      </c>
      <c r="D18" s="40" t="s">
        <v>160</v>
      </c>
      <c r="E18" s="40" t="str">
        <f>IF(Title!G20=1,D18,C18)</f>
        <v>TOTAL</v>
      </c>
      <c r="F18" s="108">
        <v>5967.077666666667</v>
      </c>
      <c r="G18" s="108">
        <f>SUM(G14:G17)</f>
        <v>5915.303333333333</v>
      </c>
      <c r="H18" s="108">
        <f>SUM(H14:H17)</f>
        <v>5937.501333333334</v>
      </c>
      <c r="I18" s="42">
        <v>5940.08</v>
      </c>
      <c r="J18" s="108">
        <f>SUM(J14:J17)</f>
        <v>6060.861333333332</v>
      </c>
      <c r="K18" s="108">
        <f>SUM(K14:K17)</f>
        <v>6066.95</v>
      </c>
      <c r="L18" s="108">
        <f>SUM(L14:L17)</f>
        <v>6264.5</v>
      </c>
      <c r="M18" s="42">
        <f>SUM(M14:M17)</f>
        <v>6130.76</v>
      </c>
    </row>
    <row r="20" spans="3:13" ht="15">
      <c r="C20" s="271" t="s">
        <v>164</v>
      </c>
      <c r="D20" s="261" t="s">
        <v>165</v>
      </c>
      <c r="E20" s="272" t="str">
        <f>IF(Title!G20=1,D20,C20)</f>
        <v>* - long term electricity and capacity contracts (DDM) for HPPs/NPPs (in 2009) which de facto are equal to regulated contracts</v>
      </c>
      <c r="F20" s="59"/>
      <c r="G20" s="59"/>
      <c r="H20" s="59"/>
      <c r="I20" s="59"/>
      <c r="J20" s="59"/>
      <c r="K20" s="59"/>
      <c r="L20" s="59"/>
      <c r="M20" s="59"/>
    </row>
    <row r="24" ht="15">
      <c r="I24" s="7"/>
    </row>
    <row r="25" spans="9:13" ht="15">
      <c r="I25" s="7"/>
      <c r="J25" s="70"/>
      <c r="K25" s="70"/>
      <c r="L25" s="70"/>
      <c r="M25" s="70"/>
    </row>
    <row r="26" spans="10:13" ht="15">
      <c r="J26" s="70"/>
      <c r="K26" s="70"/>
      <c r="L26" s="70"/>
      <c r="M26" s="70"/>
    </row>
  </sheetData>
  <sheetProtection/>
  <mergeCells count="3">
    <mergeCell ref="E1:M1"/>
    <mergeCell ref="G2:H2"/>
    <mergeCell ref="K2:L2"/>
  </mergeCells>
  <printOptions/>
  <pageMargins left="0.7" right="0.7" top="0.75" bottom="0.75" header="0.3" footer="0.3"/>
  <pageSetup horizontalDpi="600" verticalDpi="600" orientation="portrait" paperSize="9" r:id="rId1"/>
  <ignoredErrors>
    <ignoredError sqref="I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C1">
      <selection activeCell="C38" sqref="C38"/>
    </sheetView>
  </sheetViews>
  <sheetFormatPr defaultColWidth="9.140625" defaultRowHeight="15"/>
  <cols>
    <col min="1" max="1" width="0" style="261" hidden="1" customWidth="1"/>
    <col min="2" max="2" width="42.7109375" style="261" hidden="1" customWidth="1"/>
    <col min="3" max="3" width="42.7109375" style="0" customWidth="1"/>
    <col min="4" max="5" width="11.7109375" style="0" customWidth="1"/>
    <col min="6" max="6" width="11.7109375" style="261" customWidth="1"/>
    <col min="7" max="9" width="11.7109375" style="0" customWidth="1"/>
    <col min="10" max="10" width="11.7109375" style="261" customWidth="1"/>
    <col min="11" max="11" width="11.7109375" style="0" customWidth="1"/>
  </cols>
  <sheetData>
    <row r="1" spans="1:11" ht="21">
      <c r="A1" s="261" t="s">
        <v>118</v>
      </c>
      <c r="B1" s="261" t="s">
        <v>166</v>
      </c>
      <c r="C1" s="328" t="str">
        <f>IF(Title!G20=1,B1,A1)</f>
        <v>Purchases of electricity and capacity</v>
      </c>
      <c r="D1" s="329"/>
      <c r="E1" s="329"/>
      <c r="F1" s="329"/>
      <c r="G1" s="329"/>
      <c r="H1" s="329"/>
      <c r="I1" s="330"/>
      <c r="J1" s="330"/>
      <c r="K1" s="330"/>
    </row>
    <row r="2" spans="3:11" ht="21">
      <c r="C2" s="115"/>
      <c r="D2" s="116"/>
      <c r="E2" s="301">
        <v>2009</v>
      </c>
      <c r="F2" s="325"/>
      <c r="G2" s="292"/>
      <c r="H2" s="72"/>
      <c r="I2" s="301">
        <v>2010</v>
      </c>
      <c r="J2" s="325"/>
      <c r="K2" s="72"/>
    </row>
    <row r="3" spans="3:11" ht="15.75">
      <c r="C3" s="38"/>
      <c r="D3" s="114" t="str">
        <f>'5. Electricity sales'!F3</f>
        <v>1Q</v>
      </c>
      <c r="E3" s="101" t="str">
        <f>'5. Electricity sales'!G3</f>
        <v>2Q</v>
      </c>
      <c r="F3" s="101" t="str">
        <f>'5. Electricity sales'!H3</f>
        <v>3Q</v>
      </c>
      <c r="G3" s="39" t="str">
        <f>'5. Electricity sales'!I3</f>
        <v>9M</v>
      </c>
      <c r="H3" s="101" t="str">
        <f>D3</f>
        <v>1Q</v>
      </c>
      <c r="I3" s="5" t="str">
        <f>E3</f>
        <v>2Q</v>
      </c>
      <c r="J3" s="182" t="str">
        <f>F3</f>
        <v>3Q</v>
      </c>
      <c r="K3" s="5" t="str">
        <f>G3</f>
        <v>9M</v>
      </c>
    </row>
    <row r="4" spans="1:11" ht="18.75">
      <c r="A4" s="261" t="s">
        <v>54</v>
      </c>
      <c r="B4" s="261" t="s">
        <v>167</v>
      </c>
      <c r="C4" s="326" t="str">
        <f>IF(Title!G20=1,B4,A4)</f>
        <v>Purchases of electricity ('000 kWh)</v>
      </c>
      <c r="D4" s="327"/>
      <c r="E4" s="327"/>
      <c r="F4" s="327"/>
      <c r="G4" s="327"/>
      <c r="H4" s="327"/>
      <c r="I4" s="109"/>
      <c r="J4" s="109"/>
      <c r="K4" s="117"/>
    </row>
    <row r="5" spans="1:11" ht="15">
      <c r="A5" s="51" t="s">
        <v>45</v>
      </c>
      <c r="B5" s="267" t="s">
        <v>154</v>
      </c>
      <c r="C5" s="51" t="str">
        <f>IF(Title!G20=1,B5,A5)</f>
        <v>Day-ahead market</v>
      </c>
      <c r="D5" s="102">
        <v>558430.744</v>
      </c>
      <c r="E5" s="103">
        <v>708543.289</v>
      </c>
      <c r="F5" s="103">
        <v>856848.4370000002</v>
      </c>
      <c r="G5" s="50">
        <f>D5+E5+F5</f>
        <v>2123822.4699999997</v>
      </c>
      <c r="H5" s="103">
        <v>768331.128</v>
      </c>
      <c r="I5" s="102">
        <v>796424.6640000001</v>
      </c>
      <c r="J5" s="102">
        <v>2595137.09</v>
      </c>
      <c r="K5" s="50">
        <f>H5+I5+J5</f>
        <v>4159892.882</v>
      </c>
    </row>
    <row r="6" spans="1:11" ht="15">
      <c r="A6" s="51" t="s">
        <v>46</v>
      </c>
      <c r="B6" s="267" t="s">
        <v>155</v>
      </c>
      <c r="C6" s="51" t="str">
        <f>IF(Title!G20=1,B6,A6)</f>
        <v>Balancing market</v>
      </c>
      <c r="D6" s="103">
        <v>230567.227</v>
      </c>
      <c r="E6" s="103">
        <v>230883.18300000002</v>
      </c>
      <c r="F6" s="103">
        <v>181195.448</v>
      </c>
      <c r="G6" s="52">
        <f>D6+E6+F6</f>
        <v>642645.858</v>
      </c>
      <c r="H6" s="103">
        <v>202456.185</v>
      </c>
      <c r="I6" s="103">
        <v>214272.412</v>
      </c>
      <c r="J6" s="103">
        <v>270682.72</v>
      </c>
      <c r="K6" s="52">
        <f>H6+I6+J6</f>
        <v>687411.317</v>
      </c>
    </row>
    <row r="7" spans="1:11" ht="15">
      <c r="A7" s="51" t="s">
        <v>47</v>
      </c>
      <c r="B7" s="267" t="s">
        <v>156</v>
      </c>
      <c r="C7" s="51" t="str">
        <f>IF(Title!G20=1,B7,A7)</f>
        <v>Unregulated electricity+capacity contracts</v>
      </c>
      <c r="D7" s="103">
        <v>945</v>
      </c>
      <c r="E7" s="103">
        <v>0</v>
      </c>
      <c r="F7" s="103">
        <v>18784.5</v>
      </c>
      <c r="G7" s="52">
        <f>D7+E7+F7</f>
        <v>19729.5</v>
      </c>
      <c r="H7" s="110">
        <v>16043.588</v>
      </c>
      <c r="I7" s="113">
        <v>16162.14</v>
      </c>
      <c r="J7" s="113">
        <v>53555.74</v>
      </c>
      <c r="K7" s="56">
        <f>H7+I7+J7</f>
        <v>85761.468</v>
      </c>
    </row>
    <row r="8" spans="1:11" ht="15">
      <c r="A8" s="40" t="s">
        <v>50</v>
      </c>
      <c r="B8" s="268" t="s">
        <v>160</v>
      </c>
      <c r="C8" s="40" t="str">
        <f>IF(Title!G20=1,B8,A8)</f>
        <v>TOTAL</v>
      </c>
      <c r="D8" s="104">
        <f aca="true" t="shared" si="0" ref="D8:I8">SUM(D5:D7)</f>
        <v>789942.9709999999</v>
      </c>
      <c r="E8" s="104">
        <f t="shared" si="0"/>
        <v>939426.4720000001</v>
      </c>
      <c r="F8" s="104">
        <f>SUM(F5:F7)</f>
        <v>1056828.3850000002</v>
      </c>
      <c r="G8" s="41">
        <f>D8+E8+F8</f>
        <v>2786197.828</v>
      </c>
      <c r="H8" s="104">
        <f t="shared" si="0"/>
        <v>986830.9010000001</v>
      </c>
      <c r="I8" s="104">
        <f t="shared" si="0"/>
        <v>1026859.2160000001</v>
      </c>
      <c r="J8" s="104">
        <f>SUM(J5:J7)</f>
        <v>2919375.55</v>
      </c>
      <c r="K8" s="41">
        <f>H8+I8+J8</f>
        <v>4933065.666999999</v>
      </c>
    </row>
    <row r="9" spans="1:11" ht="18.75">
      <c r="A9" s="261" t="s">
        <v>55</v>
      </c>
      <c r="B9" s="261" t="s">
        <v>168</v>
      </c>
      <c r="C9" s="273" t="str">
        <f>IF(Title!G20=1,B9,A9)</f>
        <v>Purchases of capacity (MW, monthly average)</v>
      </c>
      <c r="D9" s="256"/>
      <c r="E9" s="256"/>
      <c r="F9" s="256"/>
      <c r="G9" s="256"/>
      <c r="H9" s="256"/>
      <c r="I9" s="75"/>
      <c r="J9" s="75"/>
      <c r="K9" s="76"/>
    </row>
    <row r="10" spans="1:11" ht="15">
      <c r="A10" s="51" t="s">
        <v>170</v>
      </c>
      <c r="B10" s="270" t="s">
        <v>169</v>
      </c>
      <c r="C10" s="51" t="str">
        <f>IF(Title!G20=1,B10,A10)</f>
        <v>Capacity screening (KOM)</v>
      </c>
      <c r="D10" s="105">
        <v>233.7096666666667</v>
      </c>
      <c r="E10" s="106">
        <v>276.14366666666666</v>
      </c>
      <c r="F10" s="106">
        <v>348.2</v>
      </c>
      <c r="G10" s="122">
        <v>286.02</v>
      </c>
      <c r="H10" s="103">
        <v>275.52733333333333</v>
      </c>
      <c r="I10" s="102">
        <v>319.14133333333336</v>
      </c>
      <c r="J10" s="102">
        <v>429.4</v>
      </c>
      <c r="K10" s="50">
        <v>341.36</v>
      </c>
    </row>
    <row r="11" spans="1:11" ht="15">
      <c r="A11" s="54" t="s">
        <v>47</v>
      </c>
      <c r="B11" s="267" t="s">
        <v>156</v>
      </c>
      <c r="C11" s="54" t="str">
        <f>IF(Title!G20=1,B11,A11)</f>
        <v>Unregulated electricity+capacity contracts</v>
      </c>
      <c r="D11" s="107">
        <v>9</v>
      </c>
      <c r="E11" s="107">
        <v>0</v>
      </c>
      <c r="F11" s="107">
        <v>43.25</v>
      </c>
      <c r="G11" s="124">
        <v>15.42</v>
      </c>
      <c r="H11" s="113">
        <v>90.2</v>
      </c>
      <c r="I11" s="113">
        <v>108.08</v>
      </c>
      <c r="J11" s="113">
        <v>208.91</v>
      </c>
      <c r="K11" s="56">
        <v>135.73</v>
      </c>
    </row>
    <row r="12" spans="1:11" ht="15">
      <c r="A12" s="40" t="s">
        <v>50</v>
      </c>
      <c r="B12" s="269" t="s">
        <v>160</v>
      </c>
      <c r="C12" s="54" t="str">
        <f>IF(Title!G20=1,B12,A12)</f>
        <v>TOTAL</v>
      </c>
      <c r="D12" s="108">
        <f aca="true" t="shared" si="1" ref="D12:K12">SUM(D10:D11)</f>
        <v>242.7096666666667</v>
      </c>
      <c r="E12" s="108">
        <f t="shared" si="1"/>
        <v>276.14366666666666</v>
      </c>
      <c r="F12" s="108">
        <f t="shared" si="1"/>
        <v>391.45</v>
      </c>
      <c r="G12" s="42">
        <f t="shared" si="1"/>
        <v>301.44</v>
      </c>
      <c r="H12" s="108">
        <f t="shared" si="1"/>
        <v>365.7273333333333</v>
      </c>
      <c r="I12" s="108">
        <f t="shared" si="1"/>
        <v>427.22133333333335</v>
      </c>
      <c r="J12" s="108">
        <f t="shared" si="1"/>
        <v>638.31</v>
      </c>
      <c r="K12" s="42">
        <f t="shared" si="1"/>
        <v>477.09000000000003</v>
      </c>
    </row>
    <row r="15" ht="15">
      <c r="G15" s="7"/>
    </row>
  </sheetData>
  <sheetProtection/>
  <mergeCells count="4">
    <mergeCell ref="C4:H4"/>
    <mergeCell ref="C1:K1"/>
    <mergeCell ref="E2:F2"/>
    <mergeCell ref="I2:J2"/>
  </mergeCells>
  <printOptions/>
  <pageMargins left="0.7" right="0.7" top="0.75" bottom="0.75" header="0.3" footer="0.3"/>
  <pageSetup horizontalDpi="600" verticalDpi="600" orientation="portrait" paperSize="9" r:id="rId1"/>
  <ignoredErrors>
    <ignoredError sqref="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Ahmedzhanov.TG</dc:creator>
  <cp:keywords/>
  <dc:description/>
  <cp:lastModifiedBy>Ahmedzhanov.TG</cp:lastModifiedBy>
  <dcterms:created xsi:type="dcterms:W3CDTF">2010-04-06T12:01:25Z</dcterms:created>
  <dcterms:modified xsi:type="dcterms:W3CDTF">2010-11-03T07:03:01Z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